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rka\Documents\Pracovni\Brumovice\VZMR\Chodniky_za_jezirkem\"/>
    </mc:Choice>
  </mc:AlternateContent>
  <bookViews>
    <workbookView xWindow="270" yWindow="630" windowWidth="13100" windowHeight="12980"/>
  </bookViews>
  <sheets>
    <sheet name="Rekapitulace stavby" sheetId="1" r:id="rId1"/>
    <sheet name="1309-2B - 1 - soupis prací" sheetId="2" r:id="rId2"/>
    <sheet name="Pokyny pro vyplnění" sheetId="3" r:id="rId3"/>
  </sheets>
  <definedNames>
    <definedName name="_xlnm._FilterDatabase" localSheetId="1" hidden="1">'1309-2B - 1 - soupis prací'!$C$93:$K$93</definedName>
    <definedName name="_xlnm.Print_Titles" localSheetId="1">'1309-2B - 1 - soupis prací'!$93:$93</definedName>
    <definedName name="_xlnm.Print_Titles" localSheetId="0">'Rekapitulace stavby'!$49:$49</definedName>
    <definedName name="_xlnm.Print_Area" localSheetId="1">'1309-2B - 1 - soupis prací'!$C$4:$J$38,'1309-2B - 1 - soupis prací'!$C$44:$J$73,'1309-2B - 1 - soupis prací'!$C$79:$K$241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</definedNames>
  <calcPr calcId="152511"/>
</workbook>
</file>

<file path=xl/calcChain.xml><?xml version="1.0" encoding="utf-8"?>
<calcChain xmlns="http://schemas.openxmlformats.org/spreadsheetml/2006/main">
  <c r="AY53" i="1" l="1"/>
  <c r="AX53" i="1"/>
  <c r="BI239" i="2"/>
  <c r="BH239" i="2"/>
  <c r="BG239" i="2"/>
  <c r="BF239" i="2"/>
  <c r="T239" i="2"/>
  <c r="R239" i="2"/>
  <c r="P239" i="2"/>
  <c r="BK239" i="2"/>
  <c r="J239" i="2"/>
  <c r="BE239" i="2" s="1"/>
  <c r="BI236" i="2"/>
  <c r="BH236" i="2"/>
  <c r="BG236" i="2"/>
  <c r="BF236" i="2"/>
  <c r="T236" i="2"/>
  <c r="T235" i="2" s="1"/>
  <c r="R236" i="2"/>
  <c r="P236" i="2"/>
  <c r="P235" i="2" s="1"/>
  <c r="BK236" i="2"/>
  <c r="BK235" i="2" s="1"/>
  <c r="J235" i="2" s="1"/>
  <c r="J72" i="2" s="1"/>
  <c r="J236" i="2"/>
  <c r="BE236" i="2" s="1"/>
  <c r="BI232" i="2"/>
  <c r="BH232" i="2"/>
  <c r="BG232" i="2"/>
  <c r="BF232" i="2"/>
  <c r="T232" i="2"/>
  <c r="R232" i="2"/>
  <c r="P232" i="2"/>
  <c r="BK232" i="2"/>
  <c r="J232" i="2"/>
  <c r="BE232" i="2" s="1"/>
  <c r="BI229" i="2"/>
  <c r="BH229" i="2"/>
  <c r="BG229" i="2"/>
  <c r="BF229" i="2"/>
  <c r="T229" i="2"/>
  <c r="R229" i="2"/>
  <c r="P229" i="2"/>
  <c r="BK229" i="2"/>
  <c r="J229" i="2"/>
  <c r="BE229" i="2" s="1"/>
  <c r="BI226" i="2"/>
  <c r="BH226" i="2"/>
  <c r="BG226" i="2"/>
  <c r="BF226" i="2"/>
  <c r="BE226" i="2"/>
  <c r="T226" i="2"/>
  <c r="R226" i="2"/>
  <c r="P226" i="2"/>
  <c r="BK226" i="2"/>
  <c r="J226" i="2"/>
  <c r="BI223" i="2"/>
  <c r="BH223" i="2"/>
  <c r="BG223" i="2"/>
  <c r="BF223" i="2"/>
  <c r="T223" i="2"/>
  <c r="R223" i="2"/>
  <c r="P223" i="2"/>
  <c r="P222" i="2" s="1"/>
  <c r="BK223" i="2"/>
  <c r="J223" i="2"/>
  <c r="BE223" i="2" s="1"/>
  <c r="BI218" i="2"/>
  <c r="BH218" i="2"/>
  <c r="BG218" i="2"/>
  <c r="BF218" i="2"/>
  <c r="T218" i="2"/>
  <c r="R218" i="2"/>
  <c r="P218" i="2"/>
  <c r="BK218" i="2"/>
  <c r="J218" i="2"/>
  <c r="BE218" i="2" s="1"/>
  <c r="BI215" i="2"/>
  <c r="BH215" i="2"/>
  <c r="BG215" i="2"/>
  <c r="BF215" i="2"/>
  <c r="T215" i="2"/>
  <c r="R215" i="2"/>
  <c r="R214" i="2" s="1"/>
  <c r="R213" i="2" s="1"/>
  <c r="P215" i="2"/>
  <c r="P214" i="2" s="1"/>
  <c r="P213" i="2" s="1"/>
  <c r="BK215" i="2"/>
  <c r="J215" i="2"/>
  <c r="BE215" i="2" s="1"/>
  <c r="BI212" i="2"/>
  <c r="BH212" i="2"/>
  <c r="BG212" i="2"/>
  <c r="BF212" i="2"/>
  <c r="T212" i="2"/>
  <c r="T211" i="2" s="1"/>
  <c r="R212" i="2"/>
  <c r="R211" i="2" s="1"/>
  <c r="P212" i="2"/>
  <c r="P211" i="2" s="1"/>
  <c r="BK212" i="2"/>
  <c r="BK211" i="2" s="1"/>
  <c r="J211" i="2" s="1"/>
  <c r="J67" i="2" s="1"/>
  <c r="J212" i="2"/>
  <c r="BE212" i="2" s="1"/>
  <c r="BI208" i="2"/>
  <c r="BH208" i="2"/>
  <c r="BG208" i="2"/>
  <c r="BF208" i="2"/>
  <c r="T208" i="2"/>
  <c r="R208" i="2"/>
  <c r="P208" i="2"/>
  <c r="BK208" i="2"/>
  <c r="J208" i="2"/>
  <c r="BE208" i="2" s="1"/>
  <c r="BI205" i="2"/>
  <c r="BH205" i="2"/>
  <c r="BG205" i="2"/>
  <c r="BF205" i="2"/>
  <c r="T205" i="2"/>
  <c r="R205" i="2"/>
  <c r="P205" i="2"/>
  <c r="BK205" i="2"/>
  <c r="J205" i="2"/>
  <c r="BE205" i="2" s="1"/>
  <c r="BI202" i="2"/>
  <c r="BH202" i="2"/>
  <c r="BG202" i="2"/>
  <c r="BF202" i="2"/>
  <c r="T202" i="2"/>
  <c r="R202" i="2"/>
  <c r="P202" i="2"/>
  <c r="BK202" i="2"/>
  <c r="J202" i="2"/>
  <c r="BE202" i="2" s="1"/>
  <c r="BI199" i="2"/>
  <c r="BH199" i="2"/>
  <c r="BG199" i="2"/>
  <c r="BF199" i="2"/>
  <c r="BE199" i="2"/>
  <c r="T199" i="2"/>
  <c r="R199" i="2"/>
  <c r="P199" i="2"/>
  <c r="BK199" i="2"/>
  <c r="J199" i="2"/>
  <c r="BI195" i="2"/>
  <c r="BH195" i="2"/>
  <c r="BG195" i="2"/>
  <c r="BF195" i="2"/>
  <c r="T195" i="2"/>
  <c r="R195" i="2"/>
  <c r="P195" i="2"/>
  <c r="BK195" i="2"/>
  <c r="J195" i="2"/>
  <c r="BE195" i="2" s="1"/>
  <c r="BI192" i="2"/>
  <c r="BH192" i="2"/>
  <c r="BG192" i="2"/>
  <c r="BF192" i="2"/>
  <c r="T192" i="2"/>
  <c r="R192" i="2"/>
  <c r="P192" i="2"/>
  <c r="BK192" i="2"/>
  <c r="J192" i="2"/>
  <c r="BE192" i="2" s="1"/>
  <c r="BI189" i="2"/>
  <c r="BH189" i="2"/>
  <c r="BG189" i="2"/>
  <c r="BF189" i="2"/>
  <c r="BE189" i="2"/>
  <c r="T189" i="2"/>
  <c r="R189" i="2"/>
  <c r="P189" i="2"/>
  <c r="BK189" i="2"/>
  <c r="BK188" i="2" s="1"/>
  <c r="J188" i="2" s="1"/>
  <c r="J66" i="2" s="1"/>
  <c r="J189" i="2"/>
  <c r="BI185" i="2"/>
  <c r="BH185" i="2"/>
  <c r="BG185" i="2"/>
  <c r="BF185" i="2"/>
  <c r="T185" i="2"/>
  <c r="R185" i="2"/>
  <c r="P185" i="2"/>
  <c r="BK185" i="2"/>
  <c r="J185" i="2"/>
  <c r="BE185" i="2" s="1"/>
  <c r="BI182" i="2"/>
  <c r="BH182" i="2"/>
  <c r="BG182" i="2"/>
  <c r="BF182" i="2"/>
  <c r="T182" i="2"/>
  <c r="R182" i="2"/>
  <c r="P182" i="2"/>
  <c r="BK182" i="2"/>
  <c r="J182" i="2"/>
  <c r="BE182" i="2" s="1"/>
  <c r="BI179" i="2"/>
  <c r="BH179" i="2"/>
  <c r="BG179" i="2"/>
  <c r="BF179" i="2"/>
  <c r="T179" i="2"/>
  <c r="R179" i="2"/>
  <c r="P179" i="2"/>
  <c r="BK179" i="2"/>
  <c r="J179" i="2"/>
  <c r="BE179" i="2" s="1"/>
  <c r="BI176" i="2"/>
  <c r="BH176" i="2"/>
  <c r="BG176" i="2"/>
  <c r="BF176" i="2"/>
  <c r="T176" i="2"/>
  <c r="R176" i="2"/>
  <c r="P176" i="2"/>
  <c r="BK176" i="2"/>
  <c r="J176" i="2"/>
  <c r="BE176" i="2" s="1"/>
  <c r="BI173" i="2"/>
  <c r="BH173" i="2"/>
  <c r="BG173" i="2"/>
  <c r="BF173" i="2"/>
  <c r="BE173" i="2"/>
  <c r="T173" i="2"/>
  <c r="R173" i="2"/>
  <c r="P173" i="2"/>
  <c r="BK173" i="2"/>
  <c r="J173" i="2"/>
  <c r="BI170" i="2"/>
  <c r="BH170" i="2"/>
  <c r="BG170" i="2"/>
  <c r="BF170" i="2"/>
  <c r="T170" i="2"/>
  <c r="R170" i="2"/>
  <c r="R169" i="2" s="1"/>
  <c r="P170" i="2"/>
  <c r="BK170" i="2"/>
  <c r="J170" i="2"/>
  <c r="BE170" i="2" s="1"/>
  <c r="BI166" i="2"/>
  <c r="BH166" i="2"/>
  <c r="BG166" i="2"/>
  <c r="BF166" i="2"/>
  <c r="T166" i="2"/>
  <c r="R166" i="2"/>
  <c r="P166" i="2"/>
  <c r="BK166" i="2"/>
  <c r="J166" i="2"/>
  <c r="BE166" i="2" s="1"/>
  <c r="BI163" i="2"/>
  <c r="BH163" i="2"/>
  <c r="BG163" i="2"/>
  <c r="BF163" i="2"/>
  <c r="T163" i="2"/>
  <c r="R163" i="2"/>
  <c r="R162" i="2" s="1"/>
  <c r="P163" i="2"/>
  <c r="P162" i="2" s="1"/>
  <c r="BK163" i="2"/>
  <c r="BK162" i="2" s="1"/>
  <c r="J162" i="2" s="1"/>
  <c r="J64" i="2" s="1"/>
  <c r="J163" i="2"/>
  <c r="BE163" i="2" s="1"/>
  <c r="BI159" i="2"/>
  <c r="BH159" i="2"/>
  <c r="BG159" i="2"/>
  <c r="BF159" i="2"/>
  <c r="T159" i="2"/>
  <c r="R159" i="2"/>
  <c r="P159" i="2"/>
  <c r="BK159" i="2"/>
  <c r="J159" i="2"/>
  <c r="BE159" i="2" s="1"/>
  <c r="BI155" i="2"/>
  <c r="BH155" i="2"/>
  <c r="BG155" i="2"/>
  <c r="BF155" i="2"/>
  <c r="T155" i="2"/>
  <c r="R155" i="2"/>
  <c r="P155" i="2"/>
  <c r="BK155" i="2"/>
  <c r="J155" i="2"/>
  <c r="BE155" i="2" s="1"/>
  <c r="BI151" i="2"/>
  <c r="BH151" i="2"/>
  <c r="BG151" i="2"/>
  <c r="BF151" i="2"/>
  <c r="BE151" i="2"/>
  <c r="T151" i="2"/>
  <c r="R151" i="2"/>
  <c r="P151" i="2"/>
  <c r="BK151" i="2"/>
  <c r="J151" i="2"/>
  <c r="BI148" i="2"/>
  <c r="BH148" i="2"/>
  <c r="BG148" i="2"/>
  <c r="BF148" i="2"/>
  <c r="T148" i="2"/>
  <c r="R148" i="2"/>
  <c r="P148" i="2"/>
  <c r="BK148" i="2"/>
  <c r="J148" i="2"/>
  <c r="BE148" i="2" s="1"/>
  <c r="BI145" i="2"/>
  <c r="BH145" i="2"/>
  <c r="BG145" i="2"/>
  <c r="BF145" i="2"/>
  <c r="BE145" i="2"/>
  <c r="T145" i="2"/>
  <c r="R145" i="2"/>
  <c r="P145" i="2"/>
  <c r="BK145" i="2"/>
  <c r="J145" i="2"/>
  <c r="BI141" i="2"/>
  <c r="BH141" i="2"/>
  <c r="BG141" i="2"/>
  <c r="BF141" i="2"/>
  <c r="T141" i="2"/>
  <c r="R141" i="2"/>
  <c r="P141" i="2"/>
  <c r="BK141" i="2"/>
  <c r="J141" i="2"/>
  <c r="BE141" i="2" s="1"/>
  <c r="BI137" i="2"/>
  <c r="BH137" i="2"/>
  <c r="BG137" i="2"/>
  <c r="BF137" i="2"/>
  <c r="BE137" i="2"/>
  <c r="T137" i="2"/>
  <c r="R137" i="2"/>
  <c r="P137" i="2"/>
  <c r="BK137" i="2"/>
  <c r="J137" i="2"/>
  <c r="BI133" i="2"/>
  <c r="BH133" i="2"/>
  <c r="BG133" i="2"/>
  <c r="BF133" i="2"/>
  <c r="T133" i="2"/>
  <c r="R133" i="2"/>
  <c r="P133" i="2"/>
  <c r="BK133" i="2"/>
  <c r="J133" i="2"/>
  <c r="BE133" i="2" s="1"/>
  <c r="BI130" i="2"/>
  <c r="BH130" i="2"/>
  <c r="BG130" i="2"/>
  <c r="BF130" i="2"/>
  <c r="BE130" i="2"/>
  <c r="T130" i="2"/>
  <c r="R130" i="2"/>
  <c r="P130" i="2"/>
  <c r="BK130" i="2"/>
  <c r="J130" i="2"/>
  <c r="BI127" i="2"/>
  <c r="BH127" i="2"/>
  <c r="BG127" i="2"/>
  <c r="BF127" i="2"/>
  <c r="T127" i="2"/>
  <c r="T126" i="2" s="1"/>
  <c r="R127" i="2"/>
  <c r="P127" i="2"/>
  <c r="BK127" i="2"/>
  <c r="BK126" i="2" s="1"/>
  <c r="J126" i="2" s="1"/>
  <c r="J63" i="2" s="1"/>
  <c r="J127" i="2"/>
  <c r="BE127" i="2" s="1"/>
  <c r="BI122" i="2"/>
  <c r="BH122" i="2"/>
  <c r="BG122" i="2"/>
  <c r="BF122" i="2"/>
  <c r="T122" i="2"/>
  <c r="R122" i="2"/>
  <c r="P122" i="2"/>
  <c r="BK122" i="2"/>
  <c r="J122" i="2"/>
  <c r="BE122" i="2" s="1"/>
  <c r="BI119" i="2"/>
  <c r="BH119" i="2"/>
  <c r="BG119" i="2"/>
  <c r="BF119" i="2"/>
  <c r="T119" i="2"/>
  <c r="R119" i="2"/>
  <c r="P119" i="2"/>
  <c r="BK119" i="2"/>
  <c r="J119" i="2"/>
  <c r="BE119" i="2" s="1"/>
  <c r="BI116" i="2"/>
  <c r="BH116" i="2"/>
  <c r="BG116" i="2"/>
  <c r="BF116" i="2"/>
  <c r="T116" i="2"/>
  <c r="R116" i="2"/>
  <c r="P116" i="2"/>
  <c r="BK116" i="2"/>
  <c r="J116" i="2"/>
  <c r="BE116" i="2" s="1"/>
  <c r="BI113" i="2"/>
  <c r="BH113" i="2"/>
  <c r="BG113" i="2"/>
  <c r="BF113" i="2"/>
  <c r="T113" i="2"/>
  <c r="R113" i="2"/>
  <c r="P113" i="2"/>
  <c r="BK113" i="2"/>
  <c r="J113" i="2"/>
  <c r="BE113" i="2" s="1"/>
  <c r="BI110" i="2"/>
  <c r="BH110" i="2"/>
  <c r="BG110" i="2"/>
  <c r="BF110" i="2"/>
  <c r="T110" i="2"/>
  <c r="R110" i="2"/>
  <c r="P110" i="2"/>
  <c r="BK110" i="2"/>
  <c r="J110" i="2"/>
  <c r="BE110" i="2" s="1"/>
  <c r="BI107" i="2"/>
  <c r="BH107" i="2"/>
  <c r="BG107" i="2"/>
  <c r="BF107" i="2"/>
  <c r="T107" i="2"/>
  <c r="R107" i="2"/>
  <c r="P107" i="2"/>
  <c r="BK107" i="2"/>
  <c r="J107" i="2"/>
  <c r="BE107" i="2" s="1"/>
  <c r="BI104" i="2"/>
  <c r="BH104" i="2"/>
  <c r="BG104" i="2"/>
  <c r="BF104" i="2"/>
  <c r="T104" i="2"/>
  <c r="R104" i="2"/>
  <c r="P104" i="2"/>
  <c r="BK104" i="2"/>
  <c r="J104" i="2"/>
  <c r="BE104" i="2" s="1"/>
  <c r="BI100" i="2"/>
  <c r="BH100" i="2"/>
  <c r="BG100" i="2"/>
  <c r="BF100" i="2"/>
  <c r="T100" i="2"/>
  <c r="R100" i="2"/>
  <c r="P100" i="2"/>
  <c r="BK100" i="2"/>
  <c r="J100" i="2"/>
  <c r="BE100" i="2" s="1"/>
  <c r="BI97" i="2"/>
  <c r="BH97" i="2"/>
  <c r="BG97" i="2"/>
  <c r="BF97" i="2"/>
  <c r="J33" i="2" s="1"/>
  <c r="AW53" i="1" s="1"/>
  <c r="T97" i="2"/>
  <c r="R97" i="2"/>
  <c r="P97" i="2"/>
  <c r="BK97" i="2"/>
  <c r="BK96" i="2" s="1"/>
  <c r="J97" i="2"/>
  <c r="BE97" i="2" s="1"/>
  <c r="J90" i="2"/>
  <c r="F90" i="2"/>
  <c r="F88" i="2"/>
  <c r="E86" i="2"/>
  <c r="J55" i="2"/>
  <c r="F55" i="2"/>
  <c r="F53" i="2"/>
  <c r="E51" i="2"/>
  <c r="J20" i="2"/>
  <c r="E20" i="2"/>
  <c r="F56" i="2" s="1"/>
  <c r="J19" i="2"/>
  <c r="J14" i="2"/>
  <c r="J53" i="2" s="1"/>
  <c r="E7" i="2"/>
  <c r="E47" i="2" s="1"/>
  <c r="AS52" i="1"/>
  <c r="AS51" i="1" s="1"/>
  <c r="L47" i="1"/>
  <c r="AM46" i="1"/>
  <c r="L46" i="1"/>
  <c r="AM44" i="1"/>
  <c r="L44" i="1"/>
  <c r="L42" i="1"/>
  <c r="L41" i="1"/>
  <c r="F34" i="2" l="1"/>
  <c r="BB53" i="1" s="1"/>
  <c r="BB52" i="1" s="1"/>
  <c r="T169" i="2"/>
  <c r="P188" i="2"/>
  <c r="R96" i="2"/>
  <c r="F35" i="2"/>
  <c r="BC53" i="1" s="1"/>
  <c r="BC52" i="1" s="1"/>
  <c r="BC51" i="1" s="1"/>
  <c r="P126" i="2"/>
  <c r="BK169" i="2"/>
  <c r="J169" i="2" s="1"/>
  <c r="J65" i="2" s="1"/>
  <c r="R188" i="2"/>
  <c r="T214" i="2"/>
  <c r="T213" i="2" s="1"/>
  <c r="T222" i="2"/>
  <c r="T221" i="2" s="1"/>
  <c r="P96" i="2"/>
  <c r="R222" i="2"/>
  <c r="T96" i="2"/>
  <c r="F36" i="2"/>
  <c r="BD53" i="1" s="1"/>
  <c r="BD52" i="1" s="1"/>
  <c r="BD51" i="1" s="1"/>
  <c r="W30" i="1" s="1"/>
  <c r="R126" i="2"/>
  <c r="T162" i="2"/>
  <c r="P169" i="2"/>
  <c r="P95" i="2" s="1"/>
  <c r="P94" i="2" s="1"/>
  <c r="AU53" i="1" s="1"/>
  <c r="AU52" i="1" s="1"/>
  <c r="AU51" i="1" s="1"/>
  <c r="T188" i="2"/>
  <c r="BK214" i="2"/>
  <c r="BK222" i="2"/>
  <c r="BK221" i="2" s="1"/>
  <c r="J221" i="2" s="1"/>
  <c r="J70" i="2" s="1"/>
  <c r="R235" i="2"/>
  <c r="AY52" i="1"/>
  <c r="J222" i="2"/>
  <c r="J71" i="2" s="1"/>
  <c r="BK95" i="2"/>
  <c r="J96" i="2"/>
  <c r="J62" i="2" s="1"/>
  <c r="P221" i="2"/>
  <c r="J32" i="2"/>
  <c r="AV53" i="1" s="1"/>
  <c r="AT53" i="1" s="1"/>
  <c r="F32" i="2"/>
  <c r="AZ53" i="1" s="1"/>
  <c r="AZ52" i="1" s="1"/>
  <c r="R221" i="2"/>
  <c r="BK213" i="2"/>
  <c r="J213" i="2" s="1"/>
  <c r="J68" i="2" s="1"/>
  <c r="J214" i="2"/>
  <c r="J69" i="2" s="1"/>
  <c r="AX52" i="1"/>
  <c r="BB51" i="1"/>
  <c r="F91" i="2"/>
  <c r="E82" i="2"/>
  <c r="J88" i="2"/>
  <c r="F33" i="2"/>
  <c r="BA53" i="1" s="1"/>
  <c r="BA52" i="1" s="1"/>
  <c r="R95" i="2" l="1"/>
  <c r="R94" i="2" s="1"/>
  <c r="T95" i="2"/>
  <c r="T94" i="2" s="1"/>
  <c r="AV52" i="1"/>
  <c r="AT52" i="1" s="1"/>
  <c r="AZ51" i="1"/>
  <c r="AW52" i="1"/>
  <c r="BA51" i="1"/>
  <c r="BK94" i="2"/>
  <c r="J94" i="2" s="1"/>
  <c r="J95" i="2"/>
  <c r="J61" i="2" s="1"/>
  <c r="AY51" i="1"/>
  <c r="W29" i="1"/>
  <c r="W28" i="1"/>
  <c r="AX51" i="1"/>
  <c r="AV51" i="1" l="1"/>
  <c r="W26" i="1"/>
  <c r="J60" i="2"/>
  <c r="J29" i="2"/>
  <c r="W27" i="1"/>
  <c r="AW51" i="1"/>
  <c r="AK27" i="1" s="1"/>
  <c r="AK26" i="1" l="1"/>
  <c r="AT51" i="1"/>
  <c r="AG53" i="1"/>
  <c r="J38" i="2"/>
  <c r="AN53" i="1" l="1"/>
  <c r="AG52" i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<sst xmlns="http://schemas.openxmlformats.org/spreadsheetml/2006/main" count="2267" uniqueCount="548">
  <si>
    <t>Export VZ</t>
  </si>
  <si>
    <t>List obsahuje:</t>
  </si>
  <si>
    <t>3.0</t>
  </si>
  <si>
    <t>ZAMOK</t>
  </si>
  <si>
    <t>False</t>
  </si>
  <si>
    <t>{6ac6f9ec-62c5-43d3-8ad2-b5a71ac2e8a1}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</si>
  <si>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</si>
  <si>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</si>
  <si>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</si>
  <si>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</si>
  <si>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</si>
  <si>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</si>
  <si>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</si>
  <si>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</si>
  <si>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1309-2B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</si>
  <si>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</si>
  <si>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</si>
  <si>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Brumovice - bezbariérové chodníky - trasa B - Horní konec</t>
  </si>
  <si>
    <t>0,1</t>
  </si>
  <si>
    <t>KSO:</t>
  </si>
  <si>
    <t/>
  </si>
  <si>
    <t>CC-CZ:</t>
  </si>
  <si>
    <t>1</t>
  </si>
  <si>
    <t>Místo:</t>
  </si>
  <si>
    <t>Brumovice</t>
  </si>
  <si>
    <t>Datum:</t>
  </si>
  <si>
    <t>7. 2. 2019</t>
  </si>
  <si>
    <t>10</t>
  </si>
  <si>
    <t>100</t>
  </si>
  <si>
    <t>Zadavatel:</t>
  </si>
  <si>
    <t>IČ:</t>
  </si>
  <si>
    <t>obec Brumovice</t>
  </si>
  <si>
    <t>DIČ:</t>
  </si>
  <si>
    <t>Uchazeč:</t>
  </si>
  <si>
    <t>Vyplň údaj</t>
  </si>
  <si>
    <t>Projektant:</t>
  </si>
  <si>
    <t>Jančálek s.r.o</t>
  </si>
  <si>
    <t>True</t>
  </si>
  <si>
    <t>Poznámka:</t>
  </si>
  <si>
    <t xml:space="preserve">Soupis prací je sestaven za využití položek Cenové soustavy ÚRS. Cenové a technické podmínky položek Cenové soustavy ÚRS, které nejsou uvedeny v soupisu prací (tzv. úvodní části katalogů) jsou neomezeně dálkově k dispozici na www.cs-urs.cz. Položky soupisu prací, které nemají ve sloupci "Cenová soustava" uveden žádný údaj, nepochází z cenové soustavy ÚRS._x000D_
Materiály lze nahradit jinými, kvalitativně a technicky obdobnými materiály, které splňují požadavky zadaného materiálu._x000D_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</si>
  <si>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</si>
  <si>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</si>
  <si>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</si>
  <si>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</si>
  <si>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</si>
  <si>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</si>
  <si>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</si>
  <si>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</si>
  <si>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</si>
  <si>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</si>
  <si>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</si>
  <si>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</si>
  <si>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</si>
  <si>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</si>
  <si>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</si>
  <si>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</si>
  <si>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</si>
  <si>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</si>
  <si>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</si>
  <si>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</si>
  <si>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</si>
  <si>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</si>
  <si>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</si>
  <si>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</si>
  <si>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</si>
  <si>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</si>
  <si>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</si>
  <si>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</si>
  <si>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</si>
  <si>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</si>
  <si>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</si>
  <si>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</si>
  <si>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</si>
  <si>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</si>
  <si>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</si>
  <si>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</si>
  <si>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</si>
  <si>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</si>
  <si>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</t>
  </si>
  <si>
    <t>{8889e72d-5f97-4305-bf49-a4835b73e307}</t>
  </si>
  <si>
    <t>2</t>
  </si>
  <si>
    <t>1 - soupis prací</t>
  </si>
  <si>
    <t>Soupis</t>
  </si>
  <si>
    <t>{6712d105-ab2c-4943-85cf-03f242a5ed9f}</t>
  </si>
  <si>
    <t>Zpět na list:</t>
  </si>
  <si>
    <t>KRYCÍ LIST SOUPISU</t>
  </si>
  <si>
    <t>Objekt:</t>
  </si>
  <si>
    <t>1309-2B - Brumovice - bezbariérové chodníky - trasa B - Horní konec</t>
  </si>
  <si>
    <t>Soupis:</t>
  </si>
  <si>
    <t>1309-2B - 1 - soupis prací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</si>
  <si>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</si>
  <si>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</si>
  <si>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</si>
  <si>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</si>
  <si>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</si>
  <si>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</si>
  <si>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</si>
  <si>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</si>
  <si>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</si>
  <si>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</si>
  <si>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</si>
  <si>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</si>
  <si>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</si>
  <si>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</si>
  <si>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</si>
  <si>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</si>
  <si>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</si>
  <si>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</si>
  <si>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</si>
  <si>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</si>
  <si>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</si>
  <si>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</si>
  <si>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</si>
  <si>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</si>
  <si>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</si>
  <si>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</si>
  <si>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</si>
  <si>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</si>
  <si>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</si>
  <si>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</si>
  <si>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</si>
  <si>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</si>
  <si>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</si>
  <si>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</si>
  <si>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</si>
  <si>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41</t>
  </si>
  <si>
    <t>K</t>
  </si>
  <si>
    <t>111201101</t>
  </si>
  <si>
    <t>Odstranění křovin a stromů s odstraněním kořenů průměru kmene do 100 mm do sklonu terénu 1 : 5, při celkové ploše do 1 000 m2</t>
  </si>
  <si>
    <t>m2</t>
  </si>
  <si>
    <t>CS ÚRS 2016 02</t>
  </si>
  <si>
    <t>4</t>
  </si>
  <si>
    <t>804204556</t>
  </si>
  <si>
    <t>VV</t>
  </si>
  <si>
    <t>20</t>
  </si>
  <si>
    <t>Součet</t>
  </si>
  <si>
    <t>42</t>
  </si>
  <si>
    <t>113106121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</si>
  <si>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</si>
  <si>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-2020419495</t>
  </si>
  <si>
    <t>"u stávajících vjezdů:"31,5</t>
  </si>
  <si>
    <t>"plocha u školy:"202</t>
  </si>
  <si>
    <t>113107184</t>
  </si>
  <si>
    <t>Odstranění podkladů nebo krytů s přemístěním hmot na skládku na vzdálenost do 20 m nebo s naložením na dopravní prostředek v ploše jednotlivě přes 50 m2 do 200 m2 živičných, o tl. vrstvy přes 150 do 200 mm</t>
  </si>
  <si>
    <t>-1661217716</t>
  </si>
  <si>
    <t>"frézování asfaltu:"130</t>
  </si>
  <si>
    <t>3</t>
  </si>
  <si>
    <t>122201101</t>
  </si>
  <si>
    <t>Odkopávky a prokopávky nezapažené s přehozením výkopku na vzdálenost do 3 m nebo s naložením na dopravní prostředek v hornině tř. 3 do 100 m3</t>
  </si>
  <si>
    <t>m3</t>
  </si>
  <si>
    <t>708990290</t>
  </si>
  <si>
    <t>193,66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</si>
  <si>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</si>
  <si>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</si>
  <si>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-931793347</t>
  </si>
  <si>
    <t>5</t>
  </si>
  <si>
    <t>174201101</t>
  </si>
  <si>
    <t>Zásyp sypaninou z jakékoliv horniny s uložením výkopku ve vrstvách bez zhutnění jam, šachet, rýh nebo kolem objektů v těchto vykopávkách</t>
  </si>
  <si>
    <t>721010140</t>
  </si>
  <si>
    <t>312*0,2*0,2</t>
  </si>
  <si>
    <t>6</t>
  </si>
  <si>
    <t>181301101 N</t>
  </si>
  <si>
    <t>Rozprostření a urovnání ornice v rovině nebo ve svahu sklonu do 1:5 při souvislé ploše do 500 m2, tl. vrstvy do 100 mm</t>
  </si>
  <si>
    <t>-536981413</t>
  </si>
  <si>
    <t>312,8*0,2</t>
  </si>
  <si>
    <t>7</t>
  </si>
  <si>
    <t>181951102</t>
  </si>
  <si>
    <t>Úprava pláně vyrovnáním výškových rozdílů v hornině tř. 1 až 4 se zhutněním</t>
  </si>
  <si>
    <t>1478213941</t>
  </si>
  <si>
    <t>597</t>
  </si>
  <si>
    <t>8</t>
  </si>
  <si>
    <t>M</t>
  </si>
  <si>
    <t>592452670</t>
  </si>
  <si>
    <t>dlažba skladebná betonová základní pro nevidomé 20 x 10 x 6 cm barevná</t>
  </si>
  <si>
    <t>-1635055527</t>
  </si>
  <si>
    <t>3,12</t>
  </si>
  <si>
    <t>Komunikace pozemní</t>
  </si>
  <si>
    <t>9</t>
  </si>
  <si>
    <t>564851111</t>
  </si>
  <si>
    <t>Podklad ze štěrkodrti ŠD s rozprostřením a zhutněním, po zhutnění tl. 150 mm</t>
  </si>
  <si>
    <t>-1691877023</t>
  </si>
  <si>
    <t>"pod dlažbu tl. 60 mm:"490,4+33,2</t>
  </si>
  <si>
    <t>564871111</t>
  </si>
  <si>
    <t>Podklad ze štěrkodrti ŠD s rozprostřením a zhutněním, po zhutnění tl. 250 mm</t>
  </si>
  <si>
    <t>904414840</t>
  </si>
  <si>
    <t>"pod dlažbu tl.80 mm:"50,2+20,1+3,12</t>
  </si>
  <si>
    <t>11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</si>
  <si>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</si>
  <si>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</si>
  <si>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-1880213496</t>
  </si>
  <si>
    <t>"hladká + reliéfní:"288,4+33,2</t>
  </si>
  <si>
    <t>"původní dlažba, plocha u školy:"202</t>
  </si>
  <si>
    <t>12</t>
  </si>
  <si>
    <t>592451100</t>
  </si>
  <si>
    <t>dlažba skladebná betonová základní 20x10x6 cm přírodní</t>
  </si>
  <si>
    <t>-1607359530</t>
  </si>
  <si>
    <t>P</t>
  </si>
  <si>
    <t>Poznámka k položce:
spotřeba: 50 kus/m2</t>
  </si>
  <si>
    <t>288,4</t>
  </si>
  <si>
    <t>13</t>
  </si>
  <si>
    <t>592451190</t>
  </si>
  <si>
    <t>dlažba skladebná betonová slepecká 20x10x6 cm barevná</t>
  </si>
  <si>
    <t>275724319</t>
  </si>
  <si>
    <t>33,2</t>
  </si>
  <si>
    <t>14</t>
  </si>
  <si>
    <t>596211114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</si>
  <si>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dvou barev za dlažbu z prvků</t>
  </si>
  <si>
    <t>1306611453</t>
  </si>
  <si>
    <t>523,6</t>
  </si>
  <si>
    <t>596211213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</si>
  <si>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300 m2</t>
  </si>
  <si>
    <t>29025878</t>
  </si>
  <si>
    <t>"hladká+reliéfní+vodící linie:"50,2+20,1+3,12</t>
  </si>
  <si>
    <t>16</t>
  </si>
  <si>
    <t>592451090</t>
  </si>
  <si>
    <t>dlažba  skladebná betonová pro komunikace 20x10x8 cm přírodní</t>
  </si>
  <si>
    <t>-361410528</t>
  </si>
  <si>
    <t>50,2</t>
  </si>
  <si>
    <t>17</t>
  </si>
  <si>
    <t>592451231</t>
  </si>
  <si>
    <t>dlažba skladebná betonová hladká 20x10x8 cm barevná</t>
  </si>
  <si>
    <t>-1845817298</t>
  </si>
  <si>
    <t>20,1</t>
  </si>
  <si>
    <t>18</t>
  </si>
  <si>
    <t>596211214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</si>
  <si>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Příplatek k cenám dvou barev za dlažbu z prvků</t>
  </si>
  <si>
    <t>-1599293803</t>
  </si>
  <si>
    <t>73,42</t>
  </si>
  <si>
    <t>Trubní vedení</t>
  </si>
  <si>
    <t>19</t>
  </si>
  <si>
    <t>899331111</t>
  </si>
  <si>
    <t>Výšková úprava uličního vstupu nebo vpusti do 200 mm zvýšením poklopu</t>
  </si>
  <si>
    <t>kus</t>
  </si>
  <si>
    <t>-1281526509</t>
  </si>
  <si>
    <t>899431111</t>
  </si>
  <si>
    <t>Výšková úprava uličního vstupu nebo vpusti do 200 mm zvýšením krycího hrnce, šoupěte nebo hydrantu bez úpravy armatur</t>
  </si>
  <si>
    <t>212484523</t>
  </si>
  <si>
    <t>Ostatní konstrukce a práce, bourání</t>
  </si>
  <si>
    <t>592174650</t>
  </si>
  <si>
    <t>obrubník betonový silniční vibrolisovaný 100x15x25 cm</t>
  </si>
  <si>
    <t>-1172691789</t>
  </si>
  <si>
    <t>192,93</t>
  </si>
  <si>
    <t>22</t>
  </si>
  <si>
    <t>592174680 N</t>
  </si>
  <si>
    <t>obrubník betonový silniční nájezdový vibrolisovaný 100x15x15 cm</t>
  </si>
  <si>
    <t>-1753596140</t>
  </si>
  <si>
    <t>91,6</t>
  </si>
  <si>
    <t>23</t>
  </si>
  <si>
    <t>592174690</t>
  </si>
  <si>
    <t>obrubník betonový silniční přechodový L + P vibrolisovaný 100x15x15-25 cm</t>
  </si>
  <si>
    <t>341735109</t>
  </si>
  <si>
    <t>34</t>
  </si>
  <si>
    <t>24</t>
  </si>
  <si>
    <t>916131213</t>
  </si>
  <si>
    <t>Osazení silničního obrubníku betonového se zřízením lože, s vyplněním a zatřením spár cementovou maltou stojatého s boční opěrou z betonu prostého tř. C 12/15, do lože z betonu prostého téže značky</t>
  </si>
  <si>
    <t>m</t>
  </si>
  <si>
    <t>-1044505683</t>
  </si>
  <si>
    <t>"osazení silniční obruby:"192,93+91,6+34</t>
  </si>
  <si>
    <t>25</t>
  </si>
  <si>
    <t>592174160</t>
  </si>
  <si>
    <t>obrubník betonový chodníkový 100x10x25 cm</t>
  </si>
  <si>
    <t>-783720862</t>
  </si>
  <si>
    <t>312,8</t>
  </si>
  <si>
    <t>26</t>
  </si>
  <si>
    <t>916231112</t>
  </si>
  <si>
    <t>Osazení chodníkového obrubníku betonového se zřízením lože, s vyplněním a zatřením spár cementovou maltou ležatého bez boční opěry, do lože z betonu prostého tř. C 12/15</t>
  </si>
  <si>
    <t>-1305932673</t>
  </si>
  <si>
    <t>"osazení obrubníku chodníkového:"312,8</t>
  </si>
  <si>
    <t>997</t>
  </si>
  <si>
    <t>Přesun sutě</t>
  </si>
  <si>
    <t>27</t>
  </si>
  <si>
    <t>997221551</t>
  </si>
  <si>
    <t>Vodorovná doprava suti bez naložení, ale se složením a s hrubým urovnáním ze sypkých materiálů, na vzdálenost do 1 km</t>
  </si>
  <si>
    <t>t</t>
  </si>
  <si>
    <t>-1758270364</t>
  </si>
  <si>
    <t>"výkopek:"217,8</t>
  </si>
  <si>
    <t>28</t>
  </si>
  <si>
    <t>997221559</t>
  </si>
  <si>
    <t>Vodorovná doprava suti bez naložení, ale se složením a s hrubým urovnáním Příplatek k ceně za každý další i započatý 1 km přes 1 km</t>
  </si>
  <si>
    <t>-171890152</t>
  </si>
  <si>
    <t>"do 10 km:"217,8*10</t>
  </si>
  <si>
    <t>29</t>
  </si>
  <si>
    <t>997221561</t>
  </si>
  <si>
    <t>Vodorovná doprava suti bez naložení, ale se složením a s hrubým urovnáním z kusových materiálů, na vzdálenost do 1 km</t>
  </si>
  <si>
    <t>-957740056</t>
  </si>
  <si>
    <t>"vyfrézovaný asfalt:"8,44</t>
  </si>
  <si>
    <t>"vybouraná betonová  dlažba ve stávajících vjezdech a vchodech:"2,5</t>
  </si>
  <si>
    <t>30</t>
  </si>
  <si>
    <t>997221569</t>
  </si>
  <si>
    <t>-1019170067</t>
  </si>
  <si>
    <t>"do 10 km:"10*10,94</t>
  </si>
  <si>
    <t>31</t>
  </si>
  <si>
    <t>997221815</t>
  </si>
  <si>
    <t>Poplatek za uložení stavebního odpadu na skládce (skládkovné) betonového</t>
  </si>
  <si>
    <t>-1658295559</t>
  </si>
  <si>
    <t>2,5</t>
  </si>
  <si>
    <t>32</t>
  </si>
  <si>
    <t>997221845</t>
  </si>
  <si>
    <t>Poplatek za uložení stavebního odpadu na skládce (skládkovné) z asfaltových povrchů</t>
  </si>
  <si>
    <t>-432481728</t>
  </si>
  <si>
    <t>8,44</t>
  </si>
  <si>
    <t>33</t>
  </si>
  <si>
    <t>997221855</t>
  </si>
  <si>
    <t>Poplatek za uložení stavebního odpadu na skládce (skládkovné) z kameniva</t>
  </si>
  <si>
    <t>1606586283</t>
  </si>
  <si>
    <t>217,8</t>
  </si>
  <si>
    <t>998</t>
  </si>
  <si>
    <t>Přesun hmot</t>
  </si>
  <si>
    <t>43</t>
  </si>
  <si>
    <t>998223011</t>
  </si>
  <si>
    <t>Přesun hmot pro pozemní komunikace s krytem dlážděným dopravní vzdálenost do 200 m jakékoliv délky objektu</t>
  </si>
  <si>
    <t>-949031614</t>
  </si>
  <si>
    <t>PSV</t>
  </si>
  <si>
    <t>Práce a dodávky PSV</t>
  </si>
  <si>
    <t>711</t>
  </si>
  <si>
    <t>Izolace proti vodě, vlhkosti a plynům</t>
  </si>
  <si>
    <t>44</t>
  </si>
  <si>
    <t>711161302</t>
  </si>
  <si>
    <t>Izolace proti zemní vlhkosti nopovými foliemi [FONDALINE] základů nebo stěn pro běžné podmínky tloušťky 0,4 mm, šířky 1,0 m</t>
  </si>
  <si>
    <t>179538458</t>
  </si>
  <si>
    <t>13,84+8,35+7,67</t>
  </si>
  <si>
    <t>45</t>
  </si>
  <si>
    <t>998711101</t>
  </si>
  <si>
    <t>Přesun hmot pro izolace proti vodě, vlhkosti a plynům stanovený z hmotnosti přesunovaného materiálu vodorovná dopravní vzdálenost do 50 m v objektech výšky do 6 m</t>
  </si>
  <si>
    <t>807152088</t>
  </si>
  <si>
    <t>0,02</t>
  </si>
  <si>
    <t>VRN</t>
  </si>
  <si>
    <t>Vedlejší rozpočtové náklady</t>
  </si>
  <si>
    <t>VRN1</t>
  </si>
  <si>
    <t>Průzkumné, geodetické a projektové práce</t>
  </si>
  <si>
    <t>35</t>
  </si>
  <si>
    <t>012002000</t>
  </si>
  <si>
    <t>Hlavní tituly průvodních činností a nákladů průzkumné, geodetické a projektové práce geodetické práce</t>
  </si>
  <si>
    <t>kpl</t>
  </si>
  <si>
    <t>1024</t>
  </si>
  <si>
    <t>573769545</t>
  </si>
  <si>
    <t>36</t>
  </si>
  <si>
    <t>012103000</t>
  </si>
  <si>
    <t>Průzkumné, geodetické a projektové práce geodetické práce před výstavbou</t>
  </si>
  <si>
    <t>…</t>
  </si>
  <si>
    <t>1367013398</t>
  </si>
  <si>
    <t>37</t>
  </si>
  <si>
    <t>012303000</t>
  </si>
  <si>
    <t>Průzkumné, geodetické a projektové práce geodetické práce po výstavbě</t>
  </si>
  <si>
    <t>1829071069</t>
  </si>
  <si>
    <t>38</t>
  </si>
  <si>
    <t>013203000</t>
  </si>
  <si>
    <t>Průzkumné, geodetické a projektové práce projektové práce dokumentace stavby (výkresová a textová) bez rozlišení</t>
  </si>
  <si>
    <t>-1365232054</t>
  </si>
  <si>
    <t>VRN3</t>
  </si>
  <si>
    <t>Zařízení staveniště</t>
  </si>
  <si>
    <t>39</t>
  </si>
  <si>
    <t>030001000</t>
  </si>
  <si>
    <t>Základní rozdělení průvodních činností a nákladů zařízení staveniště</t>
  </si>
  <si>
    <t>324328208</t>
  </si>
  <si>
    <t>40</t>
  </si>
  <si>
    <t>032603000</t>
  </si>
  <si>
    <t>Zařízení staveniště vybavení staveniště ostatní náklady</t>
  </si>
  <si>
    <t>-1710411018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</si>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</sst>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0" fontId="41" fillId="0" borderId="0" applyAlignment="0">
      <alignment vertical="top" wrapText="1"/>
      <protection locked="0"/>
    </xf>
  </cellStyleXfs>
  <cellXfs count="38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2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19" fillId="0" borderId="17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8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5" fillId="0" borderId="17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2" xfId="0" applyNumberFormat="1" applyFont="1" applyBorder="1" applyAlignment="1" applyProtection="1">
      <alignment vertical="center"/>
    </xf>
    <xf numFmtId="4" fontId="27" fillId="0" borderId="23" xfId="0" applyNumberFormat="1" applyFont="1" applyBorder="1" applyAlignment="1" applyProtection="1">
      <alignment vertical="center"/>
    </xf>
    <xf numFmtId="166" fontId="27" fillId="0" borderId="23" xfId="0" applyNumberFormat="1" applyFont="1" applyBorder="1" applyAlignment="1" applyProtection="1">
      <alignment vertical="center"/>
    </xf>
    <xf numFmtId="4" fontId="27" fillId="0" borderId="24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  <protection locked="0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2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5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4" xfId="0" applyBorder="1"/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9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0" fillId="0" borderId="0" xfId="0" applyNumberFormat="1" applyFont="1" applyAlignment="1" applyProtection="1"/>
    <xf numFmtId="166" fontId="30" fillId="0" borderId="15" xfId="0" applyNumberFormat="1" applyFont="1" applyBorder="1" applyAlignment="1" applyProtection="1"/>
    <xf numFmtId="166" fontId="30" fillId="0" borderId="16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7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8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Alignment="1" applyProtection="1"/>
    <xf numFmtId="0" fontId="0" fillId="0" borderId="27" xfId="0" applyFont="1" applyBorder="1" applyAlignment="1" applyProtection="1">
      <alignment horizontal="center" vertical="center"/>
    </xf>
    <xf numFmtId="49" fontId="0" fillId="0" borderId="27" xfId="0" applyNumberFormat="1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center" vertical="center" wrapText="1"/>
    </xf>
    <xf numFmtId="167" fontId="0" fillId="0" borderId="27" xfId="0" applyNumberFormat="1" applyFont="1" applyBorder="1" applyAlignment="1" applyProtection="1">
      <alignment vertical="center"/>
    </xf>
    <xf numFmtId="4" fontId="0" fillId="3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8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7" xfId="0" applyFont="1" applyBorder="1" applyAlignment="1" applyProtection="1">
      <alignment horizontal="center" vertical="center"/>
    </xf>
    <xf numFmtId="49" fontId="34" fillId="0" borderId="27" xfId="0" applyNumberFormat="1" applyFont="1" applyBorder="1" applyAlignment="1" applyProtection="1">
      <alignment horizontal="left" vertical="center" wrapText="1"/>
    </xf>
    <xf numFmtId="0" fontId="34" fillId="0" borderId="27" xfId="0" applyFont="1" applyBorder="1" applyAlignment="1" applyProtection="1">
      <alignment horizontal="left" vertical="center" wrapText="1"/>
    </xf>
    <xf numFmtId="0" fontId="34" fillId="0" borderId="27" xfId="0" applyFont="1" applyBorder="1" applyAlignment="1" applyProtection="1">
      <alignment horizontal="center" vertical="center" wrapText="1"/>
    </xf>
    <xf numFmtId="167" fontId="34" fillId="0" borderId="27" xfId="0" applyNumberFormat="1" applyFont="1" applyBorder="1" applyAlignment="1" applyProtection="1">
      <alignment vertical="center"/>
    </xf>
    <xf numFmtId="4" fontId="34" fillId="3" borderId="27" xfId="0" applyNumberFormat="1" applyFont="1" applyFill="1" applyBorder="1" applyAlignment="1" applyProtection="1">
      <alignment vertical="center"/>
      <protection locked="0"/>
    </xf>
    <xf numFmtId="4" fontId="34" fillId="0" borderId="27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4" fillId="3" borderId="27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10" fillId="0" borderId="22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36" fillId="2" borderId="0" xfId="1" applyFill="1"/>
    <xf numFmtId="0" fontId="37" fillId="0" borderId="0" xfId="1" applyFont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40" fillId="2" borderId="0" xfId="1" applyFont="1" applyFill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39" fillId="2" borderId="0" xfId="0" applyFont="1" applyFill="1" applyAlignment="1" applyProtection="1">
      <alignment vertical="center"/>
    </xf>
    <xf numFmtId="0" fontId="38" fillId="2" borderId="0" xfId="0" applyFont="1" applyFill="1" applyAlignment="1" applyProtection="1">
      <alignment horizontal="left" vertical="center"/>
    </xf>
    <xf numFmtId="0" fontId="40" fillId="2" borderId="0" xfId="1" applyFont="1" applyFill="1" applyAlignment="1" applyProtection="1">
      <alignment vertical="center"/>
    </xf>
    <xf numFmtId="0" fontId="39" fillId="2" borderId="0" xfId="0" applyFont="1" applyFill="1" applyAlignment="1" applyProtection="1">
      <alignment vertical="center"/>
      <protection locked="0"/>
    </xf>
    <xf numFmtId="0" fontId="41" fillId="0" borderId="0" xfId="2" applyAlignment="1">
      <alignment vertical="top"/>
      <protection locked="0"/>
    </xf>
    <xf numFmtId="0" fontId="42" fillId="0" borderId="28" xfId="2" applyFont="1" applyBorder="1" applyAlignment="1">
      <alignment vertical="center" wrapText="1"/>
      <protection locked="0"/>
    </xf>
    <xf numFmtId="0" fontId="42" fillId="0" borderId="29" xfId="2" applyFont="1" applyBorder="1" applyAlignment="1">
      <alignment vertical="center" wrapText="1"/>
      <protection locked="0"/>
    </xf>
    <xf numFmtId="0" fontId="42" fillId="0" borderId="30" xfId="2" applyFont="1" applyBorder="1" applyAlignment="1">
      <alignment vertical="center" wrapText="1"/>
      <protection locked="0"/>
    </xf>
    <xf numFmtId="0" fontId="42" fillId="0" borderId="31" xfId="2" applyFont="1" applyBorder="1" applyAlignment="1">
      <alignment horizontal="center" vertical="center" wrapText="1"/>
      <protection locked="0"/>
    </xf>
    <xf numFmtId="0" fontId="42" fillId="0" borderId="32" xfId="2" applyFont="1" applyBorder="1" applyAlignment="1">
      <alignment horizontal="center" vertical="center" wrapText="1"/>
      <protection locked="0"/>
    </xf>
    <xf numFmtId="0" fontId="41" fillId="0" borderId="0" xfId="2" applyAlignment="1">
      <alignment horizontal="center" vertical="center"/>
      <protection locked="0"/>
    </xf>
    <xf numFmtId="0" fontId="42" fillId="0" borderId="31" xfId="2" applyFont="1" applyBorder="1" applyAlignment="1">
      <alignment vertical="center" wrapText="1"/>
      <protection locked="0"/>
    </xf>
    <xf numFmtId="0" fontId="42" fillId="0" borderId="32" xfId="2" applyFont="1" applyBorder="1" applyAlignment="1">
      <alignment vertical="center" wrapText="1"/>
      <protection locked="0"/>
    </xf>
    <xf numFmtId="0" fontId="44" fillId="0" borderId="0" xfId="2" applyFont="1" applyBorder="1" applyAlignment="1">
      <alignment horizontal="left" vertical="center" wrapText="1"/>
      <protection locked="0"/>
    </xf>
    <xf numFmtId="0" fontId="45" fillId="0" borderId="31" xfId="2" applyFont="1" applyBorder="1" applyAlignment="1">
      <alignment vertical="center" wrapText="1"/>
      <protection locked="0"/>
    </xf>
    <xf numFmtId="0" fontId="45" fillId="0" borderId="0" xfId="2" applyFont="1" applyBorder="1" applyAlignment="1">
      <alignment horizontal="left" vertical="center" wrapText="1"/>
      <protection locked="0"/>
    </xf>
    <xf numFmtId="0" fontId="45" fillId="0" borderId="0" xfId="2" applyFont="1" applyBorder="1" applyAlignment="1">
      <alignment vertical="center" wrapText="1"/>
      <protection locked="0"/>
    </xf>
    <xf numFmtId="0" fontId="45" fillId="0" borderId="0" xfId="2" applyFont="1" applyBorder="1" applyAlignment="1">
      <alignment vertical="center"/>
      <protection locked="0"/>
    </xf>
    <xf numFmtId="0" fontId="45" fillId="0" borderId="0" xfId="2" applyFont="1" applyBorder="1" applyAlignment="1">
      <alignment horizontal="left" vertical="center"/>
      <protection locked="0"/>
    </xf>
    <xf numFmtId="49" fontId="45" fillId="0" borderId="0" xfId="2" applyNumberFormat="1" applyFont="1" applyBorder="1" applyAlignment="1">
      <alignment vertical="center" wrapText="1"/>
      <protection locked="0"/>
    </xf>
    <xf numFmtId="0" fontId="42" fillId="0" borderId="34" xfId="2" applyFont="1" applyBorder="1" applyAlignment="1">
      <alignment vertical="center" wrapText="1"/>
      <protection locked="0"/>
    </xf>
    <xf numFmtId="0" fontId="48" fillId="0" borderId="33" xfId="2" applyFont="1" applyBorder="1" applyAlignment="1">
      <alignment vertical="center" wrapText="1"/>
      <protection locked="0"/>
    </xf>
    <xf numFmtId="0" fontId="42" fillId="0" borderId="35" xfId="2" applyFont="1" applyBorder="1" applyAlignment="1">
      <alignment vertical="center" wrapText="1"/>
      <protection locked="0"/>
    </xf>
    <xf numFmtId="0" fontId="42" fillId="0" borderId="0" xfId="2" applyFont="1" applyBorder="1" applyAlignment="1">
      <alignment vertical="top"/>
      <protection locked="0"/>
    </xf>
    <xf numFmtId="0" fontId="42" fillId="0" borderId="0" xfId="2" applyFont="1" applyAlignment="1">
      <alignment vertical="top"/>
      <protection locked="0"/>
    </xf>
    <xf numFmtId="0" fontId="42" fillId="0" borderId="28" xfId="2" applyFont="1" applyBorder="1" applyAlignment="1">
      <alignment horizontal="left" vertical="center"/>
      <protection locked="0"/>
    </xf>
    <xf numFmtId="0" fontId="42" fillId="0" borderId="29" xfId="2" applyFont="1" applyBorder="1" applyAlignment="1">
      <alignment horizontal="left" vertical="center"/>
      <protection locked="0"/>
    </xf>
    <xf numFmtId="0" fontId="42" fillId="0" borderId="30" xfId="2" applyFont="1" applyBorder="1" applyAlignment="1">
      <alignment horizontal="left" vertical="center"/>
      <protection locked="0"/>
    </xf>
    <xf numFmtId="0" fontId="42" fillId="0" borderId="31" xfId="2" applyFont="1" applyBorder="1" applyAlignment="1">
      <alignment horizontal="left" vertical="center"/>
      <protection locked="0"/>
    </xf>
    <xf numFmtId="0" fontId="42" fillId="0" borderId="32" xfId="2" applyFont="1" applyBorder="1" applyAlignment="1">
      <alignment horizontal="left" vertical="center"/>
      <protection locked="0"/>
    </xf>
    <xf numFmtId="0" fontId="44" fillId="0" borderId="0" xfId="2" applyFont="1" applyBorder="1" applyAlignment="1">
      <alignment horizontal="left" vertical="center"/>
      <protection locked="0"/>
    </xf>
    <xf numFmtId="0" fontId="49" fillId="0" borderId="0" xfId="2" applyFont="1" applyAlignment="1">
      <alignment horizontal="left" vertical="center"/>
      <protection locked="0"/>
    </xf>
    <xf numFmtId="0" fontId="44" fillId="0" borderId="33" xfId="2" applyFont="1" applyBorder="1" applyAlignment="1">
      <alignment horizontal="left" vertical="center"/>
      <protection locked="0"/>
    </xf>
    <xf numFmtId="0" fontId="44" fillId="0" borderId="33" xfId="2" applyFont="1" applyBorder="1" applyAlignment="1">
      <alignment horizontal="center" vertical="center"/>
      <protection locked="0"/>
    </xf>
    <xf numFmtId="0" fontId="49" fillId="0" borderId="33" xfId="2" applyFont="1" applyBorder="1" applyAlignment="1">
      <alignment horizontal="left" vertical="center"/>
      <protection locked="0"/>
    </xf>
    <xf numFmtId="0" fontId="47" fillId="0" borderId="0" xfId="2" applyFont="1" applyBorder="1" applyAlignment="1">
      <alignment horizontal="left" vertical="center"/>
      <protection locked="0"/>
    </xf>
    <xf numFmtId="0" fontId="45" fillId="0" borderId="0" xfId="2" applyFont="1" applyAlignment="1">
      <alignment horizontal="left" vertical="center"/>
      <protection locked="0"/>
    </xf>
    <xf numFmtId="0" fontId="45" fillId="0" borderId="0" xfId="2" applyFont="1" applyBorder="1" applyAlignment="1">
      <alignment horizontal="center" vertical="center"/>
      <protection locked="0"/>
    </xf>
    <xf numFmtId="0" fontId="45" fillId="0" borderId="31" xfId="2" applyFont="1" applyBorder="1" applyAlignment="1">
      <alignment horizontal="left" vertical="center"/>
      <protection locked="0"/>
    </xf>
    <xf numFmtId="0" fontId="45" fillId="0" borderId="0" xfId="2" applyFont="1" applyFill="1" applyBorder="1" applyAlignment="1">
      <alignment horizontal="left" vertical="center"/>
      <protection locked="0"/>
    </xf>
    <xf numFmtId="0" fontId="45" fillId="0" borderId="0" xfId="2" applyFont="1" applyFill="1" applyBorder="1" applyAlignment="1">
      <alignment horizontal="center" vertical="center"/>
      <protection locked="0"/>
    </xf>
    <xf numFmtId="0" fontId="42" fillId="0" borderId="34" xfId="2" applyFont="1" applyBorder="1" applyAlignment="1">
      <alignment horizontal="left" vertical="center"/>
      <protection locked="0"/>
    </xf>
    <xf numFmtId="0" fontId="48" fillId="0" borderId="33" xfId="2" applyFont="1" applyBorder="1" applyAlignment="1">
      <alignment horizontal="left" vertical="center"/>
      <protection locked="0"/>
    </xf>
    <xf numFmtId="0" fontId="42" fillId="0" borderId="35" xfId="2" applyFont="1" applyBorder="1" applyAlignment="1">
      <alignment horizontal="left" vertical="center"/>
      <protection locked="0"/>
    </xf>
    <xf numFmtId="0" fontId="42" fillId="0" borderId="0" xfId="2" applyFont="1" applyBorder="1" applyAlignment="1">
      <alignment horizontal="left" vertical="center"/>
      <protection locked="0"/>
    </xf>
    <xf numFmtId="0" fontId="48" fillId="0" borderId="0" xfId="2" applyFont="1" applyBorder="1" applyAlignment="1">
      <alignment horizontal="left" vertical="center"/>
      <protection locked="0"/>
    </xf>
    <xf numFmtId="0" fontId="49" fillId="0" borderId="0" xfId="2" applyFont="1" applyBorder="1" applyAlignment="1">
      <alignment horizontal="left" vertical="center"/>
      <protection locked="0"/>
    </xf>
    <xf numFmtId="0" fontId="45" fillId="0" borderId="33" xfId="2" applyFont="1" applyBorder="1" applyAlignment="1">
      <alignment horizontal="left" vertical="center"/>
      <protection locked="0"/>
    </xf>
    <xf numFmtId="0" fontId="42" fillId="0" borderId="0" xfId="2" applyFont="1" applyBorder="1" applyAlignment="1">
      <alignment horizontal="left" vertical="center" wrapText="1"/>
      <protection locked="0"/>
    </xf>
    <xf numFmtId="0" fontId="45" fillId="0" borderId="0" xfId="2" applyFont="1" applyBorder="1" applyAlignment="1">
      <alignment horizontal="center" vertical="center" wrapText="1"/>
      <protection locked="0"/>
    </xf>
    <xf numFmtId="0" fontId="42" fillId="0" borderId="28" xfId="2" applyFont="1" applyBorder="1" applyAlignment="1">
      <alignment horizontal="left" vertical="center" wrapText="1"/>
      <protection locked="0"/>
    </xf>
    <xf numFmtId="0" fontId="42" fillId="0" borderId="29" xfId="2" applyFont="1" applyBorder="1" applyAlignment="1">
      <alignment horizontal="left" vertical="center" wrapText="1"/>
      <protection locked="0"/>
    </xf>
    <xf numFmtId="0" fontId="42" fillId="0" borderId="30" xfId="2" applyFont="1" applyBorder="1" applyAlignment="1">
      <alignment horizontal="left" vertical="center" wrapText="1"/>
      <protection locked="0"/>
    </xf>
    <xf numFmtId="0" fontId="42" fillId="0" borderId="31" xfId="2" applyFont="1" applyBorder="1" applyAlignment="1">
      <alignment horizontal="left" vertical="center" wrapText="1"/>
      <protection locked="0"/>
    </xf>
    <xf numFmtId="0" fontId="42" fillId="0" borderId="32" xfId="2" applyFont="1" applyBorder="1" applyAlignment="1">
      <alignment horizontal="left" vertical="center" wrapText="1"/>
      <protection locked="0"/>
    </xf>
    <xf numFmtId="0" fontId="49" fillId="0" borderId="31" xfId="2" applyFont="1" applyBorder="1" applyAlignment="1">
      <alignment horizontal="left" vertical="center" wrapText="1"/>
      <protection locked="0"/>
    </xf>
    <xf numFmtId="0" fontId="49" fillId="0" borderId="32" xfId="2" applyFont="1" applyBorder="1" applyAlignment="1">
      <alignment horizontal="left" vertical="center" wrapText="1"/>
      <protection locked="0"/>
    </xf>
    <xf numFmtId="0" fontId="45" fillId="0" borderId="31" xfId="2" applyFont="1" applyBorder="1" applyAlignment="1">
      <alignment horizontal="left" vertical="center" wrapText="1"/>
      <protection locked="0"/>
    </xf>
    <xf numFmtId="0" fontId="45" fillId="0" borderId="32" xfId="2" applyFont="1" applyBorder="1" applyAlignment="1">
      <alignment horizontal="left" vertical="center" wrapText="1"/>
      <protection locked="0"/>
    </xf>
    <xf numFmtId="0" fontId="45" fillId="0" borderId="32" xfId="2" applyFont="1" applyBorder="1" applyAlignment="1">
      <alignment horizontal="left" vertical="center"/>
      <protection locked="0"/>
    </xf>
    <xf numFmtId="0" fontId="45" fillId="0" borderId="34" xfId="2" applyFont="1" applyBorder="1" applyAlignment="1">
      <alignment horizontal="left" vertical="center" wrapText="1"/>
      <protection locked="0"/>
    </xf>
    <xf numFmtId="0" fontId="45" fillId="0" borderId="33" xfId="2" applyFont="1" applyBorder="1" applyAlignment="1">
      <alignment horizontal="left" vertical="center" wrapText="1"/>
      <protection locked="0"/>
    </xf>
    <xf numFmtId="0" fontId="45" fillId="0" borderId="35" xfId="2" applyFont="1" applyBorder="1" applyAlignment="1">
      <alignment horizontal="left" vertical="center" wrapText="1"/>
      <protection locked="0"/>
    </xf>
    <xf numFmtId="0" fontId="45" fillId="0" borderId="0" xfId="2" applyFont="1" applyBorder="1" applyAlignment="1">
      <alignment horizontal="left" vertical="top"/>
      <protection locked="0"/>
    </xf>
    <xf numFmtId="0" fontId="45" fillId="0" borderId="0" xfId="2" applyFont="1" applyBorder="1" applyAlignment="1">
      <alignment horizontal="center" vertical="top"/>
      <protection locked="0"/>
    </xf>
    <xf numFmtId="0" fontId="45" fillId="0" borderId="34" xfId="2" applyFont="1" applyBorder="1" applyAlignment="1">
      <alignment horizontal="left" vertical="center"/>
      <protection locked="0"/>
    </xf>
    <xf numFmtId="0" fontId="45" fillId="0" borderId="35" xfId="2" applyFont="1" applyBorder="1" applyAlignment="1">
      <alignment horizontal="left" vertical="center"/>
      <protection locked="0"/>
    </xf>
    <xf numFmtId="0" fontId="49" fillId="0" borderId="0" xfId="2" applyFont="1" applyAlignment="1">
      <alignment vertical="center"/>
      <protection locked="0"/>
    </xf>
    <xf numFmtId="0" fontId="44" fillId="0" borderId="0" xfId="2" applyFont="1" applyBorder="1" applyAlignment="1">
      <alignment vertical="center"/>
      <protection locked="0"/>
    </xf>
    <xf numFmtId="0" fontId="49" fillId="0" borderId="33" xfId="2" applyFont="1" applyBorder="1" applyAlignment="1">
      <alignment vertical="center"/>
      <protection locked="0"/>
    </xf>
    <xf numFmtId="0" fontId="44" fillId="0" borderId="33" xfId="2" applyFont="1" applyBorder="1" applyAlignment="1">
      <alignment vertical="center"/>
      <protection locked="0"/>
    </xf>
    <xf numFmtId="0" fontId="41" fillId="0" borderId="0" xfId="2" applyBorder="1" applyAlignment="1">
      <alignment vertical="top"/>
      <protection locked="0"/>
    </xf>
    <xf numFmtId="49" fontId="45" fillId="0" borderId="0" xfId="2" applyNumberFormat="1" applyFont="1" applyBorder="1" applyAlignment="1">
      <alignment horizontal="left" vertical="center"/>
      <protection locked="0"/>
    </xf>
    <xf numFmtId="0" fontId="41" fillId="0" borderId="33" xfId="2" applyBorder="1" applyAlignment="1">
      <alignment vertical="top"/>
      <protection locked="0"/>
    </xf>
    <xf numFmtId="0" fontId="44" fillId="0" borderId="33" xfId="2" applyFont="1" applyBorder="1" applyAlignment="1">
      <alignment horizontal="left"/>
      <protection locked="0"/>
    </xf>
    <xf numFmtId="0" fontId="49" fillId="0" borderId="33" xfId="2" applyFont="1" applyBorder="1" applyAlignment="1">
      <protection locked="0"/>
    </xf>
    <xf numFmtId="0" fontId="42" fillId="0" borderId="31" xfId="2" applyFont="1" applyBorder="1" applyAlignment="1">
      <alignment vertical="top"/>
      <protection locked="0"/>
    </xf>
    <xf numFmtId="0" fontId="42" fillId="0" borderId="32" xfId="2" applyFont="1" applyBorder="1" applyAlignment="1">
      <alignment vertical="top"/>
      <protection locked="0"/>
    </xf>
    <xf numFmtId="0" fontId="42" fillId="0" borderId="0" xfId="2" applyFont="1" applyBorder="1" applyAlignment="1">
      <alignment horizontal="center" vertical="center"/>
      <protection locked="0"/>
    </xf>
    <xf numFmtId="0" fontId="42" fillId="0" borderId="0" xfId="2" applyFont="1" applyBorder="1" applyAlignment="1">
      <alignment horizontal="left" vertical="top"/>
      <protection locked="0"/>
    </xf>
    <xf numFmtId="0" fontId="42" fillId="0" borderId="34" xfId="2" applyFont="1" applyBorder="1" applyAlignment="1">
      <alignment vertical="top"/>
      <protection locked="0"/>
    </xf>
    <xf numFmtId="0" fontId="42" fillId="0" borderId="33" xfId="2" applyFont="1" applyBorder="1" applyAlignment="1">
      <alignment vertical="top"/>
      <protection locked="0"/>
    </xf>
    <xf numFmtId="0" fontId="42" fillId="0" borderId="35" xfId="2" applyFont="1" applyBorder="1" applyAlignment="1">
      <alignment vertical="top"/>
      <protection locked="0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0" fillId="0" borderId="0" xfId="0"/>
    <xf numFmtId="4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9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7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40" fillId="2" borderId="0" xfId="1" applyFont="1" applyFill="1" applyAlignment="1">
      <alignment vertical="center"/>
    </xf>
    <xf numFmtId="0" fontId="1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wrapText="1"/>
    </xf>
    <xf numFmtId="0" fontId="45" fillId="0" borderId="0" xfId="2" applyFont="1" applyBorder="1" applyAlignment="1">
      <alignment horizontal="left" vertical="top"/>
      <protection locked="0"/>
    </xf>
    <xf numFmtId="0" fontId="45" fillId="0" borderId="0" xfId="2" applyFont="1" applyBorder="1" applyAlignment="1">
      <alignment horizontal="left" vertical="center"/>
      <protection locked="0"/>
    </xf>
    <xf numFmtId="0" fontId="43" fillId="0" borderId="0" xfId="2" applyFont="1" applyBorder="1" applyAlignment="1">
      <alignment horizontal="center" vertical="center" wrapText="1"/>
      <protection locked="0"/>
    </xf>
    <xf numFmtId="0" fontId="44" fillId="0" borderId="33" xfId="2" applyFont="1" applyBorder="1" applyAlignment="1">
      <alignment horizontal="left"/>
      <protection locked="0"/>
    </xf>
    <xf numFmtId="0" fontId="45" fillId="0" borderId="0" xfId="2" applyFont="1" applyBorder="1" applyAlignment="1">
      <alignment horizontal="left" vertical="center" wrapText="1"/>
      <protection locked="0"/>
    </xf>
    <xf numFmtId="0" fontId="43" fillId="0" borderId="0" xfId="2" applyFont="1" applyBorder="1" applyAlignment="1">
      <alignment horizontal="center" vertical="center"/>
      <protection locked="0"/>
    </xf>
    <xf numFmtId="49" fontId="45" fillId="0" borderId="0" xfId="2" applyNumberFormat="1" applyFont="1" applyBorder="1" applyAlignment="1">
      <alignment horizontal="left" vertical="center" wrapText="1"/>
      <protection locked="0"/>
    </xf>
    <xf numFmtId="0" fontId="44" fillId="0" borderId="33" xfId="2" applyFont="1" applyBorder="1" applyAlignment="1">
      <alignment horizontal="left" wrapText="1"/>
      <protection locked="0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669F2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88990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5"/>
  <sheetViews>
    <sheetView showGridLines="0" tabSelected="1" workbookViewId="0">
      <pane ySplit="1" topLeftCell="A2" activePane="bottomLeft" state="frozen"/>
      <selection pane="bottomLeft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33" width="2.625" customWidth="1"/>
    <col min="34" max="34" width="3.375" customWidth="1"/>
    <col min="35" max="35" width="31.625" customWidth="1"/>
    <col min="36" max="37" width="2.5" customWidth="1"/>
    <col min="38" max="38" width="8.375" customWidth="1"/>
    <col min="39" max="39" width="3.375" customWidth="1"/>
    <col min="40" max="40" width="13.375" customWidth="1"/>
    <col min="41" max="41" width="7.5" customWidth="1"/>
    <col min="42" max="42" width="4.125" customWidth="1"/>
    <col min="43" max="43" width="15.625" customWidth="1"/>
    <col min="44" max="44" width="13.625" customWidth="1"/>
    <col min="45" max="47" width="25.875" hidden="1" customWidth="1"/>
    <col min="48" max="52" width="21.625" hidden="1" customWidth="1"/>
    <col min="53" max="53" width="19.125" hidden="1" customWidth="1"/>
    <col min="54" max="54" width="25" hidden="1" customWidth="1"/>
    <col min="55" max="56" width="19.125" hidden="1" customWidth="1"/>
    <col min="57" max="57" width="66.5" customWidth="1"/>
    <col min="71" max="91" width="9.375" hidden="1"/>
  </cols>
  <sheetData>
    <row r="1" spans="1:74" ht="21.4" customHeight="1" x14ac:dyDescent="0.35">
      <c r="A1" s="247" t="s">
        <v>0</v>
      </c>
      <c r="B1" s="248"/>
      <c r="C1" s="248"/>
      <c r="D1" s="249" t="s">
        <v>1</v>
      </c>
      <c r="E1" s="248"/>
      <c r="F1" s="248"/>
      <c r="G1" s="248"/>
      <c r="H1" s="248"/>
      <c r="I1" s="248"/>
      <c r="J1" s="248"/>
      <c r="K1" s="250" t="s">
        <v>359</v>
      </c>
      <c r="L1" s="250"/>
      <c r="M1" s="250"/>
      <c r="N1" s="250"/>
      <c r="O1" s="250"/>
      <c r="P1" s="250"/>
      <c r="Q1" s="250"/>
      <c r="R1" s="250"/>
      <c r="S1" s="250"/>
      <c r="T1" s="248"/>
      <c r="U1" s="248"/>
      <c r="V1" s="248"/>
      <c r="W1" s="250" t="s">
        <v>360</v>
      </c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42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4" t="s">
        <v>2</v>
      </c>
      <c r="BB1" s="14" t="s">
        <v>3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4</v>
      </c>
      <c r="BU1" s="16" t="s">
        <v>4</v>
      </c>
      <c r="BV1" s="16" t="s">
        <v>5</v>
      </c>
    </row>
    <row r="2" spans="1:74" ht="37" customHeight="1" x14ac:dyDescent="0.35">
      <c r="AR2" s="333"/>
      <c r="AS2" s="333"/>
      <c r="AT2" s="333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S2" s="17" t="s">
        <v>6</v>
      </c>
      <c r="BT2" s="17" t="s">
        <v>7</v>
      </c>
    </row>
    <row r="3" spans="1:74" ht="7" customHeight="1" x14ac:dyDescent="0.35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6</v>
      </c>
      <c r="BT3" s="17" t="s">
        <v>8</v>
      </c>
    </row>
    <row r="4" spans="1:74" ht="37" customHeight="1" x14ac:dyDescent="0.35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4"/>
      <c r="AS4" s="25" t="s">
        <v>10</v>
      </c>
      <c r="BE4" s="26" t="s">
        <v>11</v>
      </c>
      <c r="BS4" s="17" t="s">
        <v>12</v>
      </c>
    </row>
    <row r="5" spans="1:74" ht="14.5" customHeight="1" x14ac:dyDescent="0.35">
      <c r="B5" s="21"/>
      <c r="C5" s="22"/>
      <c r="D5" s="27" t="s">
        <v>13</v>
      </c>
      <c r="E5" s="22"/>
      <c r="F5" s="22"/>
      <c r="G5" s="22"/>
      <c r="H5" s="22"/>
      <c r="I5" s="22"/>
      <c r="J5" s="22"/>
      <c r="K5" s="366" t="s">
        <v>14</v>
      </c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22"/>
      <c r="AQ5" s="24"/>
      <c r="BE5" s="363" t="s">
        <v>15</v>
      </c>
      <c r="BS5" s="17" t="s">
        <v>6</v>
      </c>
    </row>
    <row r="6" spans="1:74" ht="37" customHeight="1" x14ac:dyDescent="0.35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68" t="s">
        <v>17</v>
      </c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22"/>
      <c r="AQ6" s="24"/>
      <c r="BE6" s="333"/>
      <c r="BS6" s="17" t="s">
        <v>18</v>
      </c>
    </row>
    <row r="7" spans="1:74" ht="14.5" customHeight="1" x14ac:dyDescent="0.35">
      <c r="B7" s="21"/>
      <c r="C7" s="22"/>
      <c r="D7" s="30" t="s">
        <v>19</v>
      </c>
      <c r="E7" s="22"/>
      <c r="F7" s="22"/>
      <c r="G7" s="22"/>
      <c r="H7" s="22"/>
      <c r="I7" s="22"/>
      <c r="J7" s="22"/>
      <c r="K7" s="28" t="s">
        <v>20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0" t="s">
        <v>21</v>
      </c>
      <c r="AL7" s="22"/>
      <c r="AM7" s="22"/>
      <c r="AN7" s="28" t="s">
        <v>20</v>
      </c>
      <c r="AO7" s="22"/>
      <c r="AP7" s="22"/>
      <c r="AQ7" s="24"/>
      <c r="BE7" s="333"/>
      <c r="BS7" s="17" t="s">
        <v>22</v>
      </c>
    </row>
    <row r="8" spans="1:74" ht="14.5" customHeight="1" x14ac:dyDescent="0.35">
      <c r="B8" s="21"/>
      <c r="C8" s="22"/>
      <c r="D8" s="30" t="s">
        <v>23</v>
      </c>
      <c r="E8" s="22"/>
      <c r="F8" s="22"/>
      <c r="G8" s="22"/>
      <c r="H8" s="22"/>
      <c r="I8" s="22"/>
      <c r="J8" s="22"/>
      <c r="K8" s="28" t="s">
        <v>24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0" t="s">
        <v>25</v>
      </c>
      <c r="AL8" s="22"/>
      <c r="AM8" s="22"/>
      <c r="AN8" s="31" t="s">
        <v>26</v>
      </c>
      <c r="AO8" s="22"/>
      <c r="AP8" s="22"/>
      <c r="AQ8" s="24"/>
      <c r="BE8" s="333"/>
      <c r="BS8" s="17" t="s">
        <v>27</v>
      </c>
    </row>
    <row r="9" spans="1:74" ht="14.5" customHeight="1" x14ac:dyDescent="0.35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4"/>
      <c r="BE9" s="333"/>
      <c r="BS9" s="17" t="s">
        <v>28</v>
      </c>
    </row>
    <row r="10" spans="1:74" ht="14.5" customHeight="1" x14ac:dyDescent="0.35">
      <c r="B10" s="21"/>
      <c r="C10" s="22"/>
      <c r="D10" s="30" t="s">
        <v>29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0" t="s">
        <v>30</v>
      </c>
      <c r="AL10" s="22"/>
      <c r="AM10" s="22"/>
      <c r="AN10" s="28" t="s">
        <v>20</v>
      </c>
      <c r="AO10" s="22"/>
      <c r="AP10" s="22"/>
      <c r="AQ10" s="24"/>
      <c r="BE10" s="333"/>
      <c r="BS10" s="17" t="s">
        <v>18</v>
      </c>
    </row>
    <row r="11" spans="1:74" ht="18.399999999999999" customHeight="1" x14ac:dyDescent="0.35">
      <c r="B11" s="21"/>
      <c r="C11" s="22"/>
      <c r="D11" s="22"/>
      <c r="E11" s="28" t="s">
        <v>31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0" t="s">
        <v>32</v>
      </c>
      <c r="AL11" s="22"/>
      <c r="AM11" s="22"/>
      <c r="AN11" s="28" t="s">
        <v>20</v>
      </c>
      <c r="AO11" s="22"/>
      <c r="AP11" s="22"/>
      <c r="AQ11" s="24"/>
      <c r="BE11" s="333"/>
      <c r="BS11" s="17" t="s">
        <v>18</v>
      </c>
    </row>
    <row r="12" spans="1:74" ht="7" customHeight="1" x14ac:dyDescent="0.35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4"/>
      <c r="BE12" s="333"/>
      <c r="BS12" s="17" t="s">
        <v>18</v>
      </c>
    </row>
    <row r="13" spans="1:74" ht="14.5" customHeight="1" x14ac:dyDescent="0.35">
      <c r="B13" s="21"/>
      <c r="C13" s="22"/>
      <c r="D13" s="30" t="s">
        <v>33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0" t="s">
        <v>30</v>
      </c>
      <c r="AL13" s="22"/>
      <c r="AM13" s="22"/>
      <c r="AN13" s="32" t="s">
        <v>34</v>
      </c>
      <c r="AO13" s="22"/>
      <c r="AP13" s="22"/>
      <c r="AQ13" s="24"/>
      <c r="BE13" s="333"/>
      <c r="BS13" s="17" t="s">
        <v>18</v>
      </c>
    </row>
    <row r="14" spans="1:74" x14ac:dyDescent="0.35">
      <c r="B14" s="21"/>
      <c r="C14" s="22"/>
      <c r="D14" s="22"/>
      <c r="E14" s="369" t="s">
        <v>34</v>
      </c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7"/>
      <c r="AG14" s="367"/>
      <c r="AH14" s="367"/>
      <c r="AI14" s="367"/>
      <c r="AJ14" s="367"/>
      <c r="AK14" s="30" t="s">
        <v>32</v>
      </c>
      <c r="AL14" s="22"/>
      <c r="AM14" s="22"/>
      <c r="AN14" s="32" t="s">
        <v>34</v>
      </c>
      <c r="AO14" s="22"/>
      <c r="AP14" s="22"/>
      <c r="AQ14" s="24"/>
      <c r="BE14" s="333"/>
      <c r="BS14" s="17" t="s">
        <v>18</v>
      </c>
    </row>
    <row r="15" spans="1:74" ht="7" customHeight="1" x14ac:dyDescent="0.3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4"/>
      <c r="BE15" s="333"/>
      <c r="BS15" s="17" t="s">
        <v>4</v>
      </c>
    </row>
    <row r="16" spans="1:74" ht="14.5" customHeight="1" x14ac:dyDescent="0.35">
      <c r="B16" s="21"/>
      <c r="C16" s="22"/>
      <c r="D16" s="30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0" t="s">
        <v>30</v>
      </c>
      <c r="AL16" s="22"/>
      <c r="AM16" s="22"/>
      <c r="AN16" s="28" t="s">
        <v>20</v>
      </c>
      <c r="AO16" s="22"/>
      <c r="AP16" s="22"/>
      <c r="AQ16" s="24"/>
      <c r="BE16" s="333"/>
      <c r="BS16" s="17" t="s">
        <v>4</v>
      </c>
    </row>
    <row r="17" spans="2:71" ht="18.399999999999999" customHeight="1" x14ac:dyDescent="0.35">
      <c r="B17" s="21"/>
      <c r="C17" s="22"/>
      <c r="D17" s="22"/>
      <c r="E17" s="28" t="s">
        <v>36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0" t="s">
        <v>32</v>
      </c>
      <c r="AL17" s="22"/>
      <c r="AM17" s="22"/>
      <c r="AN17" s="28" t="s">
        <v>20</v>
      </c>
      <c r="AO17" s="22"/>
      <c r="AP17" s="22"/>
      <c r="AQ17" s="24"/>
      <c r="BE17" s="333"/>
      <c r="BS17" s="17" t="s">
        <v>37</v>
      </c>
    </row>
    <row r="18" spans="2:71" ht="7" customHeight="1" x14ac:dyDescent="0.35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4"/>
      <c r="BE18" s="333"/>
      <c r="BS18" s="17" t="s">
        <v>6</v>
      </c>
    </row>
    <row r="19" spans="2:71" ht="14.5" customHeight="1" x14ac:dyDescent="0.35">
      <c r="B19" s="21"/>
      <c r="C19" s="22"/>
      <c r="D19" s="30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4"/>
      <c r="BE19" s="333"/>
      <c r="BS19" s="17" t="s">
        <v>6</v>
      </c>
    </row>
    <row r="20" spans="2:71" ht="77.25" customHeight="1" x14ac:dyDescent="0.35">
      <c r="B20" s="21"/>
      <c r="C20" s="22"/>
      <c r="D20" s="22"/>
      <c r="E20" s="370" t="s">
        <v>39</v>
      </c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7"/>
      <c r="AF20" s="367"/>
      <c r="AG20" s="367"/>
      <c r="AH20" s="367"/>
      <c r="AI20" s="367"/>
      <c r="AJ20" s="367"/>
      <c r="AK20" s="367"/>
      <c r="AL20" s="367"/>
      <c r="AM20" s="367"/>
      <c r="AN20" s="367"/>
      <c r="AO20" s="22"/>
      <c r="AP20" s="22"/>
      <c r="AQ20" s="24"/>
      <c r="BE20" s="333"/>
      <c r="BS20" s="17" t="s">
        <v>4</v>
      </c>
    </row>
    <row r="21" spans="2:71" ht="7" customHeight="1" x14ac:dyDescent="0.3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4"/>
      <c r="BE21" s="333"/>
    </row>
    <row r="22" spans="2:71" ht="7" customHeight="1" x14ac:dyDescent="0.35">
      <c r="B22" s="21"/>
      <c r="C22" s="2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22"/>
      <c r="AQ22" s="24"/>
      <c r="BE22" s="333"/>
    </row>
    <row r="23" spans="2:71" s="1" customFormat="1" ht="25.9" customHeight="1" x14ac:dyDescent="0.35">
      <c r="B23" s="34"/>
      <c r="C23" s="35"/>
      <c r="D23" s="36" t="s">
        <v>40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1">
        <f>ROUND(AG51,2)</f>
        <v>0</v>
      </c>
      <c r="AL23" s="372"/>
      <c r="AM23" s="372"/>
      <c r="AN23" s="372"/>
      <c r="AO23" s="372"/>
      <c r="AP23" s="35"/>
      <c r="AQ23" s="38"/>
      <c r="BE23" s="364"/>
    </row>
    <row r="24" spans="2:71" s="1" customFormat="1" ht="7" customHeight="1" x14ac:dyDescent="0.3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8"/>
      <c r="BE24" s="364"/>
    </row>
    <row r="25" spans="2:71" s="1" customFormat="1" x14ac:dyDescent="0.35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73" t="s">
        <v>41</v>
      </c>
      <c r="M25" s="351"/>
      <c r="N25" s="351"/>
      <c r="O25" s="351"/>
      <c r="P25" s="35"/>
      <c r="Q25" s="35"/>
      <c r="R25" s="35"/>
      <c r="S25" s="35"/>
      <c r="T25" s="35"/>
      <c r="U25" s="35"/>
      <c r="V25" s="35"/>
      <c r="W25" s="373" t="s">
        <v>42</v>
      </c>
      <c r="X25" s="351"/>
      <c r="Y25" s="351"/>
      <c r="Z25" s="351"/>
      <c r="AA25" s="351"/>
      <c r="AB25" s="351"/>
      <c r="AC25" s="351"/>
      <c r="AD25" s="351"/>
      <c r="AE25" s="351"/>
      <c r="AF25" s="35"/>
      <c r="AG25" s="35"/>
      <c r="AH25" s="35"/>
      <c r="AI25" s="35"/>
      <c r="AJ25" s="35"/>
      <c r="AK25" s="373" t="s">
        <v>43</v>
      </c>
      <c r="AL25" s="351"/>
      <c r="AM25" s="351"/>
      <c r="AN25" s="351"/>
      <c r="AO25" s="351"/>
      <c r="AP25" s="35"/>
      <c r="AQ25" s="38"/>
      <c r="BE25" s="364"/>
    </row>
    <row r="26" spans="2:71" s="2" customFormat="1" ht="14.5" customHeight="1" x14ac:dyDescent="0.35">
      <c r="B26" s="40"/>
      <c r="C26" s="41"/>
      <c r="D26" s="42" t="s">
        <v>44</v>
      </c>
      <c r="E26" s="41"/>
      <c r="F26" s="42" t="s">
        <v>45</v>
      </c>
      <c r="G26" s="41"/>
      <c r="H26" s="41"/>
      <c r="I26" s="41"/>
      <c r="J26" s="41"/>
      <c r="K26" s="41"/>
      <c r="L26" s="356">
        <v>0.21</v>
      </c>
      <c r="M26" s="357"/>
      <c r="N26" s="357"/>
      <c r="O26" s="357"/>
      <c r="P26" s="41"/>
      <c r="Q26" s="41"/>
      <c r="R26" s="41"/>
      <c r="S26" s="41"/>
      <c r="T26" s="41"/>
      <c r="U26" s="41"/>
      <c r="V26" s="41"/>
      <c r="W26" s="358">
        <f>ROUND(AZ51,2)</f>
        <v>0</v>
      </c>
      <c r="X26" s="357"/>
      <c r="Y26" s="357"/>
      <c r="Z26" s="357"/>
      <c r="AA26" s="357"/>
      <c r="AB26" s="357"/>
      <c r="AC26" s="357"/>
      <c r="AD26" s="357"/>
      <c r="AE26" s="357"/>
      <c r="AF26" s="41"/>
      <c r="AG26" s="41"/>
      <c r="AH26" s="41"/>
      <c r="AI26" s="41"/>
      <c r="AJ26" s="41"/>
      <c r="AK26" s="358">
        <f>ROUND(AV51,2)</f>
        <v>0</v>
      </c>
      <c r="AL26" s="357"/>
      <c r="AM26" s="357"/>
      <c r="AN26" s="357"/>
      <c r="AO26" s="357"/>
      <c r="AP26" s="41"/>
      <c r="AQ26" s="43"/>
      <c r="BE26" s="365"/>
    </row>
    <row r="27" spans="2:71" s="2" customFormat="1" ht="14.5" customHeight="1" x14ac:dyDescent="0.35">
      <c r="B27" s="40"/>
      <c r="C27" s="41"/>
      <c r="D27" s="41"/>
      <c r="E27" s="41"/>
      <c r="F27" s="42" t="s">
        <v>46</v>
      </c>
      <c r="G27" s="41"/>
      <c r="H27" s="41"/>
      <c r="I27" s="41"/>
      <c r="J27" s="41"/>
      <c r="K27" s="41"/>
      <c r="L27" s="356">
        <v>0.15</v>
      </c>
      <c r="M27" s="357"/>
      <c r="N27" s="357"/>
      <c r="O27" s="357"/>
      <c r="P27" s="41"/>
      <c r="Q27" s="41"/>
      <c r="R27" s="41"/>
      <c r="S27" s="41"/>
      <c r="T27" s="41"/>
      <c r="U27" s="41"/>
      <c r="V27" s="41"/>
      <c r="W27" s="358">
        <f>ROUND(BA51,2)</f>
        <v>0</v>
      </c>
      <c r="X27" s="357"/>
      <c r="Y27" s="357"/>
      <c r="Z27" s="357"/>
      <c r="AA27" s="357"/>
      <c r="AB27" s="357"/>
      <c r="AC27" s="357"/>
      <c r="AD27" s="357"/>
      <c r="AE27" s="357"/>
      <c r="AF27" s="41"/>
      <c r="AG27" s="41"/>
      <c r="AH27" s="41"/>
      <c r="AI27" s="41"/>
      <c r="AJ27" s="41"/>
      <c r="AK27" s="358">
        <f>ROUND(AW51,2)</f>
        <v>0</v>
      </c>
      <c r="AL27" s="357"/>
      <c r="AM27" s="357"/>
      <c r="AN27" s="357"/>
      <c r="AO27" s="357"/>
      <c r="AP27" s="41"/>
      <c r="AQ27" s="43"/>
      <c r="BE27" s="365"/>
    </row>
    <row r="28" spans="2:71" s="2" customFormat="1" ht="14.5" hidden="1" customHeight="1" x14ac:dyDescent="0.35">
      <c r="B28" s="40"/>
      <c r="C28" s="41"/>
      <c r="D28" s="41"/>
      <c r="E28" s="41"/>
      <c r="F28" s="42" t="s">
        <v>47</v>
      </c>
      <c r="G28" s="41"/>
      <c r="H28" s="41"/>
      <c r="I28" s="41"/>
      <c r="J28" s="41"/>
      <c r="K28" s="41"/>
      <c r="L28" s="356">
        <v>0.21</v>
      </c>
      <c r="M28" s="357"/>
      <c r="N28" s="357"/>
      <c r="O28" s="357"/>
      <c r="P28" s="41"/>
      <c r="Q28" s="41"/>
      <c r="R28" s="41"/>
      <c r="S28" s="41"/>
      <c r="T28" s="41"/>
      <c r="U28" s="41"/>
      <c r="V28" s="41"/>
      <c r="W28" s="358">
        <f>ROUND(BB51,2)</f>
        <v>0</v>
      </c>
      <c r="X28" s="357"/>
      <c r="Y28" s="357"/>
      <c r="Z28" s="357"/>
      <c r="AA28" s="357"/>
      <c r="AB28" s="357"/>
      <c r="AC28" s="357"/>
      <c r="AD28" s="357"/>
      <c r="AE28" s="357"/>
      <c r="AF28" s="41"/>
      <c r="AG28" s="41"/>
      <c r="AH28" s="41"/>
      <c r="AI28" s="41"/>
      <c r="AJ28" s="41"/>
      <c r="AK28" s="358">
        <v>0</v>
      </c>
      <c r="AL28" s="357"/>
      <c r="AM28" s="357"/>
      <c r="AN28" s="357"/>
      <c r="AO28" s="357"/>
      <c r="AP28" s="41"/>
      <c r="AQ28" s="43"/>
      <c r="BE28" s="365"/>
    </row>
    <row r="29" spans="2:71" s="2" customFormat="1" ht="14.5" hidden="1" customHeight="1" x14ac:dyDescent="0.35">
      <c r="B29" s="40"/>
      <c r="C29" s="41"/>
      <c r="D29" s="41"/>
      <c r="E29" s="41"/>
      <c r="F29" s="42" t="s">
        <v>48</v>
      </c>
      <c r="G29" s="41"/>
      <c r="H29" s="41"/>
      <c r="I29" s="41"/>
      <c r="J29" s="41"/>
      <c r="K29" s="41"/>
      <c r="L29" s="356">
        <v>0.15</v>
      </c>
      <c r="M29" s="357"/>
      <c r="N29" s="357"/>
      <c r="O29" s="357"/>
      <c r="P29" s="41"/>
      <c r="Q29" s="41"/>
      <c r="R29" s="41"/>
      <c r="S29" s="41"/>
      <c r="T29" s="41"/>
      <c r="U29" s="41"/>
      <c r="V29" s="41"/>
      <c r="W29" s="358">
        <f>ROUND(BC51,2)</f>
        <v>0</v>
      </c>
      <c r="X29" s="357"/>
      <c r="Y29" s="357"/>
      <c r="Z29" s="357"/>
      <c r="AA29" s="357"/>
      <c r="AB29" s="357"/>
      <c r="AC29" s="357"/>
      <c r="AD29" s="357"/>
      <c r="AE29" s="357"/>
      <c r="AF29" s="41"/>
      <c r="AG29" s="41"/>
      <c r="AH29" s="41"/>
      <c r="AI29" s="41"/>
      <c r="AJ29" s="41"/>
      <c r="AK29" s="358">
        <v>0</v>
      </c>
      <c r="AL29" s="357"/>
      <c r="AM29" s="357"/>
      <c r="AN29" s="357"/>
      <c r="AO29" s="357"/>
      <c r="AP29" s="41"/>
      <c r="AQ29" s="43"/>
      <c r="BE29" s="365"/>
    </row>
    <row r="30" spans="2:71" s="2" customFormat="1" ht="14.5" hidden="1" customHeight="1" x14ac:dyDescent="0.35">
      <c r="B30" s="40"/>
      <c r="C30" s="41"/>
      <c r="D30" s="41"/>
      <c r="E30" s="41"/>
      <c r="F30" s="42" t="s">
        <v>49</v>
      </c>
      <c r="G30" s="41"/>
      <c r="H30" s="41"/>
      <c r="I30" s="41"/>
      <c r="J30" s="41"/>
      <c r="K30" s="41"/>
      <c r="L30" s="356">
        <v>0</v>
      </c>
      <c r="M30" s="357"/>
      <c r="N30" s="357"/>
      <c r="O30" s="357"/>
      <c r="P30" s="41"/>
      <c r="Q30" s="41"/>
      <c r="R30" s="41"/>
      <c r="S30" s="41"/>
      <c r="T30" s="41"/>
      <c r="U30" s="41"/>
      <c r="V30" s="41"/>
      <c r="W30" s="358">
        <f>ROUND(BD51,2)</f>
        <v>0</v>
      </c>
      <c r="X30" s="357"/>
      <c r="Y30" s="357"/>
      <c r="Z30" s="357"/>
      <c r="AA30" s="357"/>
      <c r="AB30" s="357"/>
      <c r="AC30" s="357"/>
      <c r="AD30" s="357"/>
      <c r="AE30" s="357"/>
      <c r="AF30" s="41"/>
      <c r="AG30" s="41"/>
      <c r="AH30" s="41"/>
      <c r="AI30" s="41"/>
      <c r="AJ30" s="41"/>
      <c r="AK30" s="358">
        <v>0</v>
      </c>
      <c r="AL30" s="357"/>
      <c r="AM30" s="357"/>
      <c r="AN30" s="357"/>
      <c r="AO30" s="357"/>
      <c r="AP30" s="41"/>
      <c r="AQ30" s="43"/>
      <c r="BE30" s="365"/>
    </row>
    <row r="31" spans="2:71" s="1" customFormat="1" ht="7" customHeight="1" x14ac:dyDescent="0.35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8"/>
      <c r="BE31" s="364"/>
    </row>
    <row r="32" spans="2:71" s="1" customFormat="1" ht="25.9" customHeight="1" x14ac:dyDescent="0.35">
      <c r="B32" s="34"/>
      <c r="C32" s="44"/>
      <c r="D32" s="45" t="s">
        <v>50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 t="s">
        <v>51</v>
      </c>
      <c r="U32" s="46"/>
      <c r="V32" s="46"/>
      <c r="W32" s="46"/>
      <c r="X32" s="359" t="s">
        <v>52</v>
      </c>
      <c r="Y32" s="360"/>
      <c r="Z32" s="360"/>
      <c r="AA32" s="360"/>
      <c r="AB32" s="360"/>
      <c r="AC32" s="46"/>
      <c r="AD32" s="46"/>
      <c r="AE32" s="46"/>
      <c r="AF32" s="46"/>
      <c r="AG32" s="46"/>
      <c r="AH32" s="46"/>
      <c r="AI32" s="46"/>
      <c r="AJ32" s="46"/>
      <c r="AK32" s="361">
        <f>SUM(AK23:AK30)</f>
        <v>0</v>
      </c>
      <c r="AL32" s="360"/>
      <c r="AM32" s="360"/>
      <c r="AN32" s="360"/>
      <c r="AO32" s="362"/>
      <c r="AP32" s="44"/>
      <c r="AQ32" s="48"/>
      <c r="BE32" s="364"/>
    </row>
    <row r="33" spans="2:56" s="1" customFormat="1" ht="7" customHeight="1" x14ac:dyDescent="0.35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8"/>
    </row>
    <row r="34" spans="2:56" s="1" customFormat="1" ht="7" customHeight="1" x14ac:dyDescent="0.3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1"/>
    </row>
    <row r="38" spans="2:56" s="1" customFormat="1" ht="7" customHeight="1" x14ac:dyDescent="0.35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4"/>
    </row>
    <row r="39" spans="2:56" s="1" customFormat="1" ht="37" customHeight="1" x14ac:dyDescent="0.35">
      <c r="B39" s="34"/>
      <c r="C39" s="55" t="s">
        <v>53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4"/>
    </row>
    <row r="40" spans="2:56" s="1" customFormat="1" ht="7" customHeight="1" x14ac:dyDescent="0.35">
      <c r="B40" s="34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4"/>
    </row>
    <row r="41" spans="2:56" s="3" customFormat="1" ht="14.5" customHeight="1" x14ac:dyDescent="0.35">
      <c r="B41" s="57"/>
      <c r="C41" s="58" t="s">
        <v>13</v>
      </c>
      <c r="D41" s="59"/>
      <c r="E41" s="59"/>
      <c r="F41" s="59"/>
      <c r="G41" s="59"/>
      <c r="H41" s="59"/>
      <c r="I41" s="59"/>
      <c r="J41" s="59"/>
      <c r="K41" s="59"/>
      <c r="L41" s="59" t="str">
        <f>K5</f>
        <v>1309-2B</v>
      </c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60"/>
    </row>
    <row r="42" spans="2:56" s="4" customFormat="1" ht="37" customHeight="1" x14ac:dyDescent="0.35">
      <c r="B42" s="61"/>
      <c r="C42" s="62" t="s">
        <v>16</v>
      </c>
      <c r="D42" s="63"/>
      <c r="E42" s="63"/>
      <c r="F42" s="63"/>
      <c r="G42" s="63"/>
      <c r="H42" s="63"/>
      <c r="I42" s="63"/>
      <c r="J42" s="63"/>
      <c r="K42" s="63"/>
      <c r="L42" s="341" t="str">
        <f>K6</f>
        <v>Brumovice - bezbariérové chodníky - trasa B - Horní konec</v>
      </c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63"/>
      <c r="AQ42" s="63"/>
      <c r="AR42" s="64"/>
    </row>
    <row r="43" spans="2:56" s="1" customFormat="1" ht="7" customHeight="1" x14ac:dyDescent="0.35">
      <c r="B43" s="34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4"/>
    </row>
    <row r="44" spans="2:56" s="1" customFormat="1" x14ac:dyDescent="0.35">
      <c r="B44" s="34"/>
      <c r="C44" s="58" t="s">
        <v>23</v>
      </c>
      <c r="D44" s="56"/>
      <c r="E44" s="56"/>
      <c r="F44" s="56"/>
      <c r="G44" s="56"/>
      <c r="H44" s="56"/>
      <c r="I44" s="56"/>
      <c r="J44" s="56"/>
      <c r="K44" s="56"/>
      <c r="L44" s="65" t="str">
        <f>IF(K8="","",K8)</f>
        <v>Brumovice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8" t="s">
        <v>25</v>
      </c>
      <c r="AJ44" s="56"/>
      <c r="AK44" s="56"/>
      <c r="AL44" s="56"/>
      <c r="AM44" s="343" t="str">
        <f>IF(AN8= "","",AN8)</f>
        <v>7. 2. 2019</v>
      </c>
      <c r="AN44" s="344"/>
      <c r="AO44" s="56"/>
      <c r="AP44" s="56"/>
      <c r="AQ44" s="56"/>
      <c r="AR44" s="54"/>
    </row>
    <row r="45" spans="2:56" s="1" customFormat="1" ht="7" customHeight="1" x14ac:dyDescent="0.35">
      <c r="B45" s="34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4"/>
    </row>
    <row r="46" spans="2:56" s="1" customFormat="1" x14ac:dyDescent="0.35">
      <c r="B46" s="34"/>
      <c r="C46" s="58" t="s">
        <v>29</v>
      </c>
      <c r="D46" s="56"/>
      <c r="E46" s="56"/>
      <c r="F46" s="56"/>
      <c r="G46" s="56"/>
      <c r="H46" s="56"/>
      <c r="I46" s="56"/>
      <c r="J46" s="56"/>
      <c r="K46" s="56"/>
      <c r="L46" s="59" t="str">
        <f>IF(E11= "","",E11)</f>
        <v>obec Brumovice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8" t="s">
        <v>35</v>
      </c>
      <c r="AJ46" s="56"/>
      <c r="AK46" s="56"/>
      <c r="AL46" s="56"/>
      <c r="AM46" s="345" t="str">
        <f>IF(E17="","",E17)</f>
        <v>Jančálek s.r.o</v>
      </c>
      <c r="AN46" s="344"/>
      <c r="AO46" s="344"/>
      <c r="AP46" s="344"/>
      <c r="AQ46" s="56"/>
      <c r="AR46" s="54"/>
      <c r="AS46" s="346" t="s">
        <v>54</v>
      </c>
      <c r="AT46" s="347"/>
      <c r="AU46" s="67"/>
      <c r="AV46" s="67"/>
      <c r="AW46" s="67"/>
      <c r="AX46" s="67"/>
      <c r="AY46" s="67"/>
      <c r="AZ46" s="67"/>
      <c r="BA46" s="67"/>
      <c r="BB46" s="67"/>
      <c r="BC46" s="67"/>
      <c r="BD46" s="68"/>
    </row>
    <row r="47" spans="2:56" s="1" customFormat="1" x14ac:dyDescent="0.35">
      <c r="B47" s="34"/>
      <c r="C47" s="58" t="s">
        <v>33</v>
      </c>
      <c r="D47" s="56"/>
      <c r="E47" s="56"/>
      <c r="F47" s="56"/>
      <c r="G47" s="56"/>
      <c r="H47" s="56"/>
      <c r="I47" s="56"/>
      <c r="J47" s="56"/>
      <c r="K47" s="56"/>
      <c r="L47" s="59" t="str">
        <f>IF(E14= "Vyplň údaj","",E14)</f>
        <v/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4"/>
      <c r="AS47" s="348"/>
      <c r="AT47" s="349"/>
      <c r="AU47" s="69"/>
      <c r="AV47" s="69"/>
      <c r="AW47" s="69"/>
      <c r="AX47" s="69"/>
      <c r="AY47" s="69"/>
      <c r="AZ47" s="69"/>
      <c r="BA47" s="69"/>
      <c r="BB47" s="69"/>
      <c r="BC47" s="69"/>
      <c r="BD47" s="70"/>
    </row>
    <row r="48" spans="2:56" s="1" customFormat="1" ht="10.9" customHeight="1" x14ac:dyDescent="0.35">
      <c r="B48" s="34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4"/>
      <c r="AS48" s="350"/>
      <c r="AT48" s="351"/>
      <c r="AU48" s="35"/>
      <c r="AV48" s="35"/>
      <c r="AW48" s="35"/>
      <c r="AX48" s="35"/>
      <c r="AY48" s="35"/>
      <c r="AZ48" s="35"/>
      <c r="BA48" s="35"/>
      <c r="BB48" s="35"/>
      <c r="BC48" s="35"/>
      <c r="BD48" s="72"/>
    </row>
    <row r="49" spans="1:91" s="1" customFormat="1" ht="29.25" customHeight="1" x14ac:dyDescent="0.35">
      <c r="B49" s="34"/>
      <c r="C49" s="352" t="s">
        <v>55</v>
      </c>
      <c r="D49" s="353"/>
      <c r="E49" s="353"/>
      <c r="F49" s="353"/>
      <c r="G49" s="353"/>
      <c r="H49" s="73"/>
      <c r="I49" s="354" t="s">
        <v>56</v>
      </c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5" t="s">
        <v>57</v>
      </c>
      <c r="AH49" s="353"/>
      <c r="AI49" s="353"/>
      <c r="AJ49" s="353"/>
      <c r="AK49" s="353"/>
      <c r="AL49" s="353"/>
      <c r="AM49" s="353"/>
      <c r="AN49" s="354" t="s">
        <v>58</v>
      </c>
      <c r="AO49" s="353"/>
      <c r="AP49" s="353"/>
      <c r="AQ49" s="74" t="s">
        <v>59</v>
      </c>
      <c r="AR49" s="54"/>
      <c r="AS49" s="75" t="s">
        <v>60</v>
      </c>
      <c r="AT49" s="76" t="s">
        <v>61</v>
      </c>
      <c r="AU49" s="76" t="s">
        <v>62</v>
      </c>
      <c r="AV49" s="76" t="s">
        <v>63</v>
      </c>
      <c r="AW49" s="76" t="s">
        <v>64</v>
      </c>
      <c r="AX49" s="76" t="s">
        <v>65</v>
      </c>
      <c r="AY49" s="76" t="s">
        <v>66</v>
      </c>
      <c r="AZ49" s="76" t="s">
        <v>67</v>
      </c>
      <c r="BA49" s="76" t="s">
        <v>68</v>
      </c>
      <c r="BB49" s="76" t="s">
        <v>69</v>
      </c>
      <c r="BC49" s="76" t="s">
        <v>70</v>
      </c>
      <c r="BD49" s="77" t="s">
        <v>71</v>
      </c>
    </row>
    <row r="50" spans="1:91" s="1" customFormat="1" ht="10.9" customHeight="1" x14ac:dyDescent="0.35">
      <c r="B50" s="34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4"/>
      <c r="AS50" s="78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pans="1:91" s="4" customFormat="1" ht="32.5" customHeight="1" x14ac:dyDescent="0.35">
      <c r="B51" s="61"/>
      <c r="C51" s="81" t="s">
        <v>72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331">
        <f>ROUND(AG52,2)</f>
        <v>0</v>
      </c>
      <c r="AH51" s="331"/>
      <c r="AI51" s="331"/>
      <c r="AJ51" s="331"/>
      <c r="AK51" s="331"/>
      <c r="AL51" s="331"/>
      <c r="AM51" s="331"/>
      <c r="AN51" s="332">
        <f>SUM(AG51,AT51)</f>
        <v>0</v>
      </c>
      <c r="AO51" s="332"/>
      <c r="AP51" s="332"/>
      <c r="AQ51" s="83" t="s">
        <v>20</v>
      </c>
      <c r="AR51" s="64"/>
      <c r="AS51" s="84">
        <f>ROUND(AS52,2)</f>
        <v>0</v>
      </c>
      <c r="AT51" s="85">
        <f>ROUND(SUM(AV51:AW51),2)</f>
        <v>0</v>
      </c>
      <c r="AU51" s="86">
        <f>ROUND(AU52,5)</f>
        <v>0</v>
      </c>
      <c r="AV51" s="85">
        <f>ROUND(AZ51*L26,2)</f>
        <v>0</v>
      </c>
      <c r="AW51" s="85">
        <f>ROUND(BA51*L27,2)</f>
        <v>0</v>
      </c>
      <c r="AX51" s="85">
        <f>ROUND(BB51*L26,2)</f>
        <v>0</v>
      </c>
      <c r="AY51" s="85">
        <f>ROUND(BC51*L27,2)</f>
        <v>0</v>
      </c>
      <c r="AZ51" s="85">
        <f t="shared" ref="AZ51:BD52" si="0">ROUND(AZ52,2)</f>
        <v>0</v>
      </c>
      <c r="BA51" s="85">
        <f t="shared" si="0"/>
        <v>0</v>
      </c>
      <c r="BB51" s="85">
        <f t="shared" si="0"/>
        <v>0</v>
      </c>
      <c r="BC51" s="85">
        <f t="shared" si="0"/>
        <v>0</v>
      </c>
      <c r="BD51" s="87">
        <f t="shared" si="0"/>
        <v>0</v>
      </c>
      <c r="BS51" s="88" t="s">
        <v>73</v>
      </c>
      <c r="BT51" s="88" t="s">
        <v>74</v>
      </c>
      <c r="BU51" s="89" t="s">
        <v>75</v>
      </c>
      <c r="BV51" s="88" t="s">
        <v>76</v>
      </c>
      <c r="BW51" s="88" t="s">
        <v>5</v>
      </c>
      <c r="BX51" s="88" t="s">
        <v>77</v>
      </c>
      <c r="CL51" s="88" t="s">
        <v>20</v>
      </c>
    </row>
    <row r="52" spans="1:91" s="5" customFormat="1" ht="37.5" customHeight="1" x14ac:dyDescent="0.35">
      <c r="B52" s="90"/>
      <c r="C52" s="91"/>
      <c r="D52" s="337" t="s">
        <v>14</v>
      </c>
      <c r="E52" s="335"/>
      <c r="F52" s="335"/>
      <c r="G52" s="335"/>
      <c r="H52" s="335"/>
      <c r="I52" s="92"/>
      <c r="J52" s="337" t="s">
        <v>17</v>
      </c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6">
        <f>ROUND(AG53,2)</f>
        <v>0</v>
      </c>
      <c r="AH52" s="335"/>
      <c r="AI52" s="335"/>
      <c r="AJ52" s="335"/>
      <c r="AK52" s="335"/>
      <c r="AL52" s="335"/>
      <c r="AM52" s="335"/>
      <c r="AN52" s="334">
        <f>SUM(AG52,AT52)</f>
        <v>0</v>
      </c>
      <c r="AO52" s="335"/>
      <c r="AP52" s="335"/>
      <c r="AQ52" s="93" t="s">
        <v>78</v>
      </c>
      <c r="AR52" s="94"/>
      <c r="AS52" s="95">
        <f>ROUND(AS53,2)</f>
        <v>0</v>
      </c>
      <c r="AT52" s="96">
        <f>ROUND(SUM(AV52:AW52),2)</f>
        <v>0</v>
      </c>
      <c r="AU52" s="97">
        <f>ROUND(AU53,5)</f>
        <v>0</v>
      </c>
      <c r="AV52" s="96">
        <f>ROUND(AZ52*L26,2)</f>
        <v>0</v>
      </c>
      <c r="AW52" s="96">
        <f>ROUND(BA52*L27,2)</f>
        <v>0</v>
      </c>
      <c r="AX52" s="96">
        <f>ROUND(BB52*L26,2)</f>
        <v>0</v>
      </c>
      <c r="AY52" s="96">
        <f>ROUND(BC52*L27,2)</f>
        <v>0</v>
      </c>
      <c r="AZ52" s="96">
        <f t="shared" si="0"/>
        <v>0</v>
      </c>
      <c r="BA52" s="96">
        <f t="shared" si="0"/>
        <v>0</v>
      </c>
      <c r="BB52" s="96">
        <f t="shared" si="0"/>
        <v>0</v>
      </c>
      <c r="BC52" s="96">
        <f t="shared" si="0"/>
        <v>0</v>
      </c>
      <c r="BD52" s="98">
        <f t="shared" si="0"/>
        <v>0</v>
      </c>
      <c r="BS52" s="99" t="s">
        <v>73</v>
      </c>
      <c r="BT52" s="99" t="s">
        <v>22</v>
      </c>
      <c r="BU52" s="99" t="s">
        <v>75</v>
      </c>
      <c r="BV52" s="99" t="s">
        <v>76</v>
      </c>
      <c r="BW52" s="99" t="s">
        <v>79</v>
      </c>
      <c r="BX52" s="99" t="s">
        <v>5</v>
      </c>
      <c r="CL52" s="99" t="s">
        <v>20</v>
      </c>
      <c r="CM52" s="99" t="s">
        <v>80</v>
      </c>
    </row>
    <row r="53" spans="1:91" s="6" customFormat="1" ht="22.5" customHeight="1" x14ac:dyDescent="0.35">
      <c r="A53" s="243" t="s">
        <v>361</v>
      </c>
      <c r="B53" s="100"/>
      <c r="C53" s="101"/>
      <c r="D53" s="101"/>
      <c r="E53" s="340" t="s">
        <v>14</v>
      </c>
      <c r="F53" s="339"/>
      <c r="G53" s="339"/>
      <c r="H53" s="339"/>
      <c r="I53" s="339"/>
      <c r="J53" s="101"/>
      <c r="K53" s="340" t="s">
        <v>81</v>
      </c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8">
        <f>'1309-2B - 1 - soupis prací'!J29</f>
        <v>0</v>
      </c>
      <c r="AH53" s="339"/>
      <c r="AI53" s="339"/>
      <c r="AJ53" s="339"/>
      <c r="AK53" s="339"/>
      <c r="AL53" s="339"/>
      <c r="AM53" s="339"/>
      <c r="AN53" s="338">
        <f>SUM(AG53,AT53)</f>
        <v>0</v>
      </c>
      <c r="AO53" s="339"/>
      <c r="AP53" s="339"/>
      <c r="AQ53" s="102" t="s">
        <v>82</v>
      </c>
      <c r="AR53" s="103"/>
      <c r="AS53" s="104">
        <v>0</v>
      </c>
      <c r="AT53" s="105">
        <f>ROUND(SUM(AV53:AW53),2)</f>
        <v>0</v>
      </c>
      <c r="AU53" s="106">
        <f>'1309-2B - 1 - soupis prací'!P94</f>
        <v>0</v>
      </c>
      <c r="AV53" s="105">
        <f>'1309-2B - 1 - soupis prací'!J32</f>
        <v>0</v>
      </c>
      <c r="AW53" s="105">
        <f>'1309-2B - 1 - soupis prací'!J33</f>
        <v>0</v>
      </c>
      <c r="AX53" s="105">
        <f>'1309-2B - 1 - soupis prací'!J34</f>
        <v>0</v>
      </c>
      <c r="AY53" s="105">
        <f>'1309-2B - 1 - soupis prací'!J35</f>
        <v>0</v>
      </c>
      <c r="AZ53" s="105">
        <f>'1309-2B - 1 - soupis prací'!F32</f>
        <v>0</v>
      </c>
      <c r="BA53" s="105">
        <f>'1309-2B - 1 - soupis prací'!F33</f>
        <v>0</v>
      </c>
      <c r="BB53" s="105">
        <f>'1309-2B - 1 - soupis prací'!F34</f>
        <v>0</v>
      </c>
      <c r="BC53" s="105">
        <f>'1309-2B - 1 - soupis prací'!F35</f>
        <v>0</v>
      </c>
      <c r="BD53" s="107">
        <f>'1309-2B - 1 - soupis prací'!F36</f>
        <v>0</v>
      </c>
      <c r="BT53" s="108" t="s">
        <v>80</v>
      </c>
      <c r="BV53" s="108" t="s">
        <v>76</v>
      </c>
      <c r="BW53" s="108" t="s">
        <v>83</v>
      </c>
      <c r="BX53" s="108" t="s">
        <v>79</v>
      </c>
      <c r="CL53" s="108" t="s">
        <v>20</v>
      </c>
    </row>
    <row r="54" spans="1:91" s="1" customFormat="1" ht="30" customHeight="1" x14ac:dyDescent="0.35">
      <c r="B54" s="34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4"/>
    </row>
    <row r="55" spans="1:91" s="1" customFormat="1" ht="7" customHeight="1" x14ac:dyDescent="0.3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</sheetData>
  <sheetProtection password="CC35" sheet="1" objects="1" scenarios="1" formatColumns="0" formatRows="0" sort="0" autoFilter="0"/>
  <mergeCells count="45">
    <mergeCell ref="L28:O28"/>
    <mergeCell ref="L26:O26"/>
    <mergeCell ref="W26:AE26"/>
    <mergeCell ref="AK26:AO26"/>
    <mergeCell ref="L27:O27"/>
    <mergeCell ref="W27:AE27"/>
    <mergeCell ref="AK27:AO27"/>
    <mergeCell ref="K6:AO6"/>
    <mergeCell ref="E14:AJ14"/>
    <mergeCell ref="E20:AN20"/>
    <mergeCell ref="AK23:AO23"/>
    <mergeCell ref="L25:O25"/>
    <mergeCell ref="W25:AE25"/>
    <mergeCell ref="AK25:AO25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D52:H52"/>
    <mergeCell ref="J52:AF52"/>
    <mergeCell ref="AN53:AP53"/>
    <mergeCell ref="AG53:AM53"/>
    <mergeCell ref="E53:I53"/>
    <mergeCell ref="K53:AF53"/>
    <mergeCell ref="AG51:AM51"/>
    <mergeCell ref="AN51:AP51"/>
    <mergeCell ref="AR2:BE2"/>
    <mergeCell ref="AN52:AP52"/>
    <mergeCell ref="AG52:AM52"/>
    <mergeCell ref="L42:AO42"/>
    <mergeCell ref="AM44:AN44"/>
    <mergeCell ref="AM46:AP46"/>
    <mergeCell ref="AS46:AT48"/>
    <mergeCell ref="W28:AE28"/>
    <mergeCell ref="AK28:AO28"/>
    <mergeCell ref="L29:O29"/>
    <mergeCell ref="W29:AE29"/>
    <mergeCell ref="AK29:AO29"/>
    <mergeCell ref="BE5:BE32"/>
    <mergeCell ref="K5:AO5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3" location="'1309-2B - 1 - soupis prací'!C2" tooltip="1309-2B - 1 - soupis prací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42"/>
  <sheetViews>
    <sheetView showGridLines="0" workbookViewId="0">
      <pane ySplit="1" topLeftCell="A2" activePane="bottomLeft" state="frozen"/>
      <selection pane="bottomLeft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6" width="75" customWidth="1"/>
    <col min="7" max="7" width="8.625" customWidth="1"/>
    <col min="8" max="8" width="11.125" customWidth="1"/>
    <col min="9" max="9" width="12.625" style="109" customWidth="1"/>
    <col min="10" max="10" width="23.5" customWidth="1"/>
    <col min="11" max="11" width="15.5" customWidth="1"/>
    <col min="13" max="18" width="9.375" hidden="1"/>
    <col min="19" max="19" width="8.125" hidden="1" customWidth="1"/>
    <col min="20" max="20" width="29.625" hidden="1" customWidth="1"/>
    <col min="21" max="21" width="16.375" hidden="1" customWidth="1"/>
    <col min="22" max="22" width="12.375" customWidth="1"/>
    <col min="23" max="23" width="16.375" customWidth="1"/>
    <col min="24" max="24" width="12.375" customWidth="1"/>
    <col min="25" max="25" width="15" customWidth="1"/>
    <col min="26" max="26" width="11" customWidth="1"/>
    <col min="27" max="27" width="15" customWidth="1"/>
    <col min="28" max="28" width="16.375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70" ht="21.75" customHeight="1" x14ac:dyDescent="0.35">
      <c r="A1" s="15"/>
      <c r="B1" s="245"/>
      <c r="C1" s="245"/>
      <c r="D1" s="244" t="s">
        <v>1</v>
      </c>
      <c r="E1" s="245"/>
      <c r="F1" s="246" t="s">
        <v>362</v>
      </c>
      <c r="G1" s="374" t="s">
        <v>363</v>
      </c>
      <c r="H1" s="374"/>
      <c r="I1" s="251"/>
      <c r="J1" s="246" t="s">
        <v>364</v>
      </c>
      <c r="K1" s="244" t="s">
        <v>84</v>
      </c>
      <c r="L1" s="246" t="s">
        <v>365</v>
      </c>
      <c r="M1" s="246"/>
      <c r="N1" s="246"/>
      <c r="O1" s="246"/>
      <c r="P1" s="246"/>
      <c r="Q1" s="246"/>
      <c r="R1" s="246"/>
      <c r="S1" s="246"/>
      <c r="T1" s="246"/>
      <c r="U1" s="242"/>
      <c r="V1" s="242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ht="37" customHeight="1" x14ac:dyDescent="0.35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17" t="s">
        <v>83</v>
      </c>
    </row>
    <row r="3" spans="1:70" ht="7" customHeight="1" x14ac:dyDescent="0.35">
      <c r="B3" s="18"/>
      <c r="C3" s="19"/>
      <c r="D3" s="19"/>
      <c r="E3" s="19"/>
      <c r="F3" s="19"/>
      <c r="G3" s="19"/>
      <c r="H3" s="19"/>
      <c r="I3" s="110"/>
      <c r="J3" s="19"/>
      <c r="K3" s="20"/>
      <c r="AT3" s="17" t="s">
        <v>80</v>
      </c>
    </row>
    <row r="4" spans="1:70" ht="37" customHeight="1" x14ac:dyDescent="0.35">
      <c r="B4" s="21"/>
      <c r="C4" s="22"/>
      <c r="D4" s="23" t="s">
        <v>85</v>
      </c>
      <c r="E4" s="22"/>
      <c r="F4" s="22"/>
      <c r="G4" s="22"/>
      <c r="H4" s="22"/>
      <c r="I4" s="111"/>
      <c r="J4" s="22"/>
      <c r="K4" s="24"/>
      <c r="M4" s="25" t="s">
        <v>10</v>
      </c>
      <c r="AT4" s="17" t="s">
        <v>4</v>
      </c>
    </row>
    <row r="5" spans="1:70" ht="7" customHeight="1" x14ac:dyDescent="0.35">
      <c r="B5" s="21"/>
      <c r="C5" s="22"/>
      <c r="D5" s="22"/>
      <c r="E5" s="22"/>
      <c r="F5" s="22"/>
      <c r="G5" s="22"/>
      <c r="H5" s="22"/>
      <c r="I5" s="111"/>
      <c r="J5" s="22"/>
      <c r="K5" s="24"/>
    </row>
    <row r="6" spans="1:70" x14ac:dyDescent="0.35">
      <c r="B6" s="21"/>
      <c r="C6" s="22"/>
      <c r="D6" s="30" t="s">
        <v>16</v>
      </c>
      <c r="E6" s="22"/>
      <c r="F6" s="22"/>
      <c r="G6" s="22"/>
      <c r="H6" s="22"/>
      <c r="I6" s="111"/>
      <c r="J6" s="22"/>
      <c r="K6" s="24"/>
    </row>
    <row r="7" spans="1:70" ht="22.5" customHeight="1" x14ac:dyDescent="0.35">
      <c r="B7" s="21"/>
      <c r="C7" s="22"/>
      <c r="D7" s="22"/>
      <c r="E7" s="375" t="str">
        <f>'Rekapitulace stavby'!K6</f>
        <v>Brumovice - bezbariérové chodníky - trasa B - Horní konec</v>
      </c>
      <c r="F7" s="367"/>
      <c r="G7" s="367"/>
      <c r="H7" s="367"/>
      <c r="I7" s="111"/>
      <c r="J7" s="22"/>
      <c r="K7" s="24"/>
    </row>
    <row r="8" spans="1:70" x14ac:dyDescent="0.35">
      <c r="B8" s="21"/>
      <c r="C8" s="22"/>
      <c r="D8" s="30" t="s">
        <v>86</v>
      </c>
      <c r="E8" s="22"/>
      <c r="F8" s="22"/>
      <c r="G8" s="22"/>
      <c r="H8" s="22"/>
      <c r="I8" s="111"/>
      <c r="J8" s="22"/>
      <c r="K8" s="24"/>
    </row>
    <row r="9" spans="1:70" s="1" customFormat="1" ht="22.5" customHeight="1" x14ac:dyDescent="0.35">
      <c r="B9" s="34"/>
      <c r="C9" s="35"/>
      <c r="D9" s="35"/>
      <c r="E9" s="375" t="s">
        <v>87</v>
      </c>
      <c r="F9" s="351"/>
      <c r="G9" s="351"/>
      <c r="H9" s="351"/>
      <c r="I9" s="112"/>
      <c r="J9" s="35"/>
      <c r="K9" s="38"/>
    </row>
    <row r="10" spans="1:70" s="1" customFormat="1" x14ac:dyDescent="0.35">
      <c r="B10" s="34"/>
      <c r="C10" s="35"/>
      <c r="D10" s="30" t="s">
        <v>88</v>
      </c>
      <c r="E10" s="35"/>
      <c r="F10" s="35"/>
      <c r="G10" s="35"/>
      <c r="H10" s="35"/>
      <c r="I10" s="112"/>
      <c r="J10" s="35"/>
      <c r="K10" s="38"/>
    </row>
    <row r="11" spans="1:70" s="1" customFormat="1" ht="37" customHeight="1" x14ac:dyDescent="0.35">
      <c r="B11" s="34"/>
      <c r="C11" s="35"/>
      <c r="D11" s="35"/>
      <c r="E11" s="376" t="s">
        <v>89</v>
      </c>
      <c r="F11" s="351"/>
      <c r="G11" s="351"/>
      <c r="H11" s="351"/>
      <c r="I11" s="112"/>
      <c r="J11" s="35"/>
      <c r="K11" s="38"/>
    </row>
    <row r="12" spans="1:70" s="1" customFormat="1" x14ac:dyDescent="0.35">
      <c r="B12" s="34"/>
      <c r="C12" s="35"/>
      <c r="D12" s="35"/>
      <c r="E12" s="35"/>
      <c r="F12" s="35"/>
      <c r="G12" s="35"/>
      <c r="H12" s="35"/>
      <c r="I12" s="112"/>
      <c r="J12" s="35"/>
      <c r="K12" s="38"/>
    </row>
    <row r="13" spans="1:70" s="1" customFormat="1" ht="14.5" customHeight="1" x14ac:dyDescent="0.35">
      <c r="B13" s="34"/>
      <c r="C13" s="35"/>
      <c r="D13" s="30" t="s">
        <v>19</v>
      </c>
      <c r="E13" s="35"/>
      <c r="F13" s="28" t="s">
        <v>20</v>
      </c>
      <c r="G13" s="35"/>
      <c r="H13" s="35"/>
      <c r="I13" s="113" t="s">
        <v>21</v>
      </c>
      <c r="J13" s="28" t="s">
        <v>20</v>
      </c>
      <c r="K13" s="38"/>
    </row>
    <row r="14" spans="1:70" s="1" customFormat="1" ht="14.5" customHeight="1" x14ac:dyDescent="0.35">
      <c r="B14" s="34"/>
      <c r="C14" s="35"/>
      <c r="D14" s="30" t="s">
        <v>23</v>
      </c>
      <c r="E14" s="35"/>
      <c r="F14" s="28" t="s">
        <v>24</v>
      </c>
      <c r="G14" s="35"/>
      <c r="H14" s="35"/>
      <c r="I14" s="113" t="s">
        <v>25</v>
      </c>
      <c r="J14" s="114" t="str">
        <f>'Rekapitulace stavby'!AN8</f>
        <v>7. 2. 2019</v>
      </c>
      <c r="K14" s="38"/>
    </row>
    <row r="15" spans="1:70" s="1" customFormat="1" ht="10.9" customHeight="1" x14ac:dyDescent="0.35">
      <c r="B15" s="34"/>
      <c r="C15" s="35"/>
      <c r="D15" s="35"/>
      <c r="E15" s="35"/>
      <c r="F15" s="35"/>
      <c r="G15" s="35"/>
      <c r="H15" s="35"/>
      <c r="I15" s="112"/>
      <c r="J15" s="35"/>
      <c r="K15" s="38"/>
    </row>
    <row r="16" spans="1:70" s="1" customFormat="1" ht="14.5" customHeight="1" x14ac:dyDescent="0.35">
      <c r="B16" s="34"/>
      <c r="C16" s="35"/>
      <c r="D16" s="30" t="s">
        <v>29</v>
      </c>
      <c r="E16" s="35"/>
      <c r="F16" s="35"/>
      <c r="G16" s="35"/>
      <c r="H16" s="35"/>
      <c r="I16" s="113" t="s">
        <v>30</v>
      </c>
      <c r="J16" s="28" t="s">
        <v>20</v>
      </c>
      <c r="K16" s="38"/>
    </row>
    <row r="17" spans="2:11" s="1" customFormat="1" ht="18" customHeight="1" x14ac:dyDescent="0.35">
      <c r="B17" s="34"/>
      <c r="C17" s="35"/>
      <c r="D17" s="35"/>
      <c r="E17" s="28" t="s">
        <v>31</v>
      </c>
      <c r="F17" s="35"/>
      <c r="G17" s="35"/>
      <c r="H17" s="35"/>
      <c r="I17" s="113" t="s">
        <v>32</v>
      </c>
      <c r="J17" s="28" t="s">
        <v>20</v>
      </c>
      <c r="K17" s="38"/>
    </row>
    <row r="18" spans="2:11" s="1" customFormat="1" ht="7" customHeight="1" x14ac:dyDescent="0.35">
      <c r="B18" s="34"/>
      <c r="C18" s="35"/>
      <c r="D18" s="35"/>
      <c r="E18" s="35"/>
      <c r="F18" s="35"/>
      <c r="G18" s="35"/>
      <c r="H18" s="35"/>
      <c r="I18" s="112"/>
      <c r="J18" s="35"/>
      <c r="K18" s="38"/>
    </row>
    <row r="19" spans="2:11" s="1" customFormat="1" ht="14.5" customHeight="1" x14ac:dyDescent="0.35">
      <c r="B19" s="34"/>
      <c r="C19" s="35"/>
      <c r="D19" s="30" t="s">
        <v>33</v>
      </c>
      <c r="E19" s="35"/>
      <c r="F19" s="35"/>
      <c r="G19" s="35"/>
      <c r="H19" s="35"/>
      <c r="I19" s="113" t="s">
        <v>30</v>
      </c>
      <c r="J19" s="28" t="str">
        <f>IF('Rekapitulace stavby'!AN13="Vyplň údaj","",IF('Rekapitulace stavby'!AN13="","",'Rekapitulace stavby'!AN13))</f>
        <v/>
      </c>
      <c r="K19" s="38"/>
    </row>
    <row r="20" spans="2:11" s="1" customFormat="1" ht="18" customHeight="1" x14ac:dyDescent="0.35">
      <c r="B20" s="34"/>
      <c r="C20" s="35"/>
      <c r="D20" s="35"/>
      <c r="E20" s="28" t="str">
        <f>IF('Rekapitulace stavby'!E14="Vyplň údaj","",IF('Rekapitulace stavby'!E14="","",'Rekapitulace stavby'!E14))</f>
        <v/>
      </c>
      <c r="F20" s="35"/>
      <c r="G20" s="35"/>
      <c r="H20" s="35"/>
      <c r="I20" s="113" t="s">
        <v>32</v>
      </c>
      <c r="J20" s="28" t="str">
        <f>IF('Rekapitulace stavby'!AN14="Vyplň údaj","",IF('Rekapitulace stavby'!AN14="","",'Rekapitulace stavby'!AN14))</f>
        <v/>
      </c>
      <c r="K20" s="38"/>
    </row>
    <row r="21" spans="2:11" s="1" customFormat="1" ht="7" customHeight="1" x14ac:dyDescent="0.35">
      <c r="B21" s="34"/>
      <c r="C21" s="35"/>
      <c r="D21" s="35"/>
      <c r="E21" s="35"/>
      <c r="F21" s="35"/>
      <c r="G21" s="35"/>
      <c r="H21" s="35"/>
      <c r="I21" s="112"/>
      <c r="J21" s="35"/>
      <c r="K21" s="38"/>
    </row>
    <row r="22" spans="2:11" s="1" customFormat="1" ht="14.5" customHeight="1" x14ac:dyDescent="0.35">
      <c r="B22" s="34"/>
      <c r="C22" s="35"/>
      <c r="D22" s="30" t="s">
        <v>35</v>
      </c>
      <c r="E22" s="35"/>
      <c r="F22" s="35"/>
      <c r="G22" s="35"/>
      <c r="H22" s="35"/>
      <c r="I22" s="113" t="s">
        <v>30</v>
      </c>
      <c r="J22" s="28" t="s">
        <v>20</v>
      </c>
      <c r="K22" s="38"/>
    </row>
    <row r="23" spans="2:11" s="1" customFormat="1" ht="18" customHeight="1" x14ac:dyDescent="0.35">
      <c r="B23" s="34"/>
      <c r="C23" s="35"/>
      <c r="D23" s="35"/>
      <c r="E23" s="28" t="s">
        <v>36</v>
      </c>
      <c r="F23" s="35"/>
      <c r="G23" s="35"/>
      <c r="H23" s="35"/>
      <c r="I23" s="113" t="s">
        <v>32</v>
      </c>
      <c r="J23" s="28" t="s">
        <v>20</v>
      </c>
      <c r="K23" s="38"/>
    </row>
    <row r="24" spans="2:11" s="1" customFormat="1" ht="7" customHeight="1" x14ac:dyDescent="0.35">
      <c r="B24" s="34"/>
      <c r="C24" s="35"/>
      <c r="D24" s="35"/>
      <c r="E24" s="35"/>
      <c r="F24" s="35"/>
      <c r="G24" s="35"/>
      <c r="H24" s="35"/>
      <c r="I24" s="112"/>
      <c r="J24" s="35"/>
      <c r="K24" s="38"/>
    </row>
    <row r="25" spans="2:11" s="1" customFormat="1" ht="14.5" customHeight="1" x14ac:dyDescent="0.35">
      <c r="B25" s="34"/>
      <c r="C25" s="35"/>
      <c r="D25" s="30" t="s">
        <v>38</v>
      </c>
      <c r="E25" s="35"/>
      <c r="F25" s="35"/>
      <c r="G25" s="35"/>
      <c r="H25" s="35"/>
      <c r="I25" s="112"/>
      <c r="J25" s="35"/>
      <c r="K25" s="38"/>
    </row>
    <row r="26" spans="2:11" s="7" customFormat="1" ht="22.5" customHeight="1" x14ac:dyDescent="0.35">
      <c r="B26" s="115"/>
      <c r="C26" s="116"/>
      <c r="D26" s="116"/>
      <c r="E26" s="370" t="s">
        <v>20</v>
      </c>
      <c r="F26" s="378"/>
      <c r="G26" s="378"/>
      <c r="H26" s="378"/>
      <c r="I26" s="117"/>
      <c r="J26" s="116"/>
      <c r="K26" s="118"/>
    </row>
    <row r="27" spans="2:11" s="1" customFormat="1" ht="7" customHeight="1" x14ac:dyDescent="0.35">
      <c r="B27" s="34"/>
      <c r="C27" s="35"/>
      <c r="D27" s="35"/>
      <c r="E27" s="35"/>
      <c r="F27" s="35"/>
      <c r="G27" s="35"/>
      <c r="H27" s="35"/>
      <c r="I27" s="112"/>
      <c r="J27" s="35"/>
      <c r="K27" s="38"/>
    </row>
    <row r="28" spans="2:11" s="1" customFormat="1" ht="7" customHeight="1" x14ac:dyDescent="0.35">
      <c r="B28" s="34"/>
      <c r="C28" s="35"/>
      <c r="D28" s="79"/>
      <c r="E28" s="79"/>
      <c r="F28" s="79"/>
      <c r="G28" s="79"/>
      <c r="H28" s="79"/>
      <c r="I28" s="119"/>
      <c r="J28" s="79"/>
      <c r="K28" s="120"/>
    </row>
    <row r="29" spans="2:11" s="1" customFormat="1" ht="25.4" customHeight="1" x14ac:dyDescent="0.35">
      <c r="B29" s="34"/>
      <c r="C29" s="35"/>
      <c r="D29" s="121" t="s">
        <v>40</v>
      </c>
      <c r="E29" s="35"/>
      <c r="F29" s="35"/>
      <c r="G29" s="35"/>
      <c r="H29" s="35"/>
      <c r="I29" s="112"/>
      <c r="J29" s="122">
        <f>ROUND(J94,2)</f>
        <v>0</v>
      </c>
      <c r="K29" s="38"/>
    </row>
    <row r="30" spans="2:11" s="1" customFormat="1" ht="7" customHeight="1" x14ac:dyDescent="0.35">
      <c r="B30" s="34"/>
      <c r="C30" s="35"/>
      <c r="D30" s="79"/>
      <c r="E30" s="79"/>
      <c r="F30" s="79"/>
      <c r="G30" s="79"/>
      <c r="H30" s="79"/>
      <c r="I30" s="119"/>
      <c r="J30" s="79"/>
      <c r="K30" s="120"/>
    </row>
    <row r="31" spans="2:11" s="1" customFormat="1" ht="14.5" customHeight="1" x14ac:dyDescent="0.35">
      <c r="B31" s="34"/>
      <c r="C31" s="35"/>
      <c r="D31" s="35"/>
      <c r="E31" s="35"/>
      <c r="F31" s="39" t="s">
        <v>42</v>
      </c>
      <c r="G31" s="35"/>
      <c r="H31" s="35"/>
      <c r="I31" s="123" t="s">
        <v>41</v>
      </c>
      <c r="J31" s="39" t="s">
        <v>43</v>
      </c>
      <c r="K31" s="38"/>
    </row>
    <row r="32" spans="2:11" s="1" customFormat="1" ht="14.5" customHeight="1" x14ac:dyDescent="0.35">
      <c r="B32" s="34"/>
      <c r="C32" s="35"/>
      <c r="D32" s="42" t="s">
        <v>44</v>
      </c>
      <c r="E32" s="42" t="s">
        <v>45</v>
      </c>
      <c r="F32" s="124">
        <f>ROUND(SUM(BE94:BE241), 2)</f>
        <v>0</v>
      </c>
      <c r="G32" s="35"/>
      <c r="H32" s="35"/>
      <c r="I32" s="125">
        <v>0.21</v>
      </c>
      <c r="J32" s="124">
        <f>ROUND(ROUND((SUM(BE94:BE241)), 2)*I32, 2)</f>
        <v>0</v>
      </c>
      <c r="K32" s="38"/>
    </row>
    <row r="33" spans="2:11" s="1" customFormat="1" ht="14.5" customHeight="1" x14ac:dyDescent="0.35">
      <c r="B33" s="34"/>
      <c r="C33" s="35"/>
      <c r="D33" s="35"/>
      <c r="E33" s="42" t="s">
        <v>46</v>
      </c>
      <c r="F33" s="124">
        <f>ROUND(SUM(BF94:BF241), 2)</f>
        <v>0</v>
      </c>
      <c r="G33" s="35"/>
      <c r="H33" s="35"/>
      <c r="I33" s="125">
        <v>0.15</v>
      </c>
      <c r="J33" s="124">
        <f>ROUND(ROUND((SUM(BF94:BF241)), 2)*I33, 2)</f>
        <v>0</v>
      </c>
      <c r="K33" s="38"/>
    </row>
    <row r="34" spans="2:11" s="1" customFormat="1" ht="14.5" hidden="1" customHeight="1" x14ac:dyDescent="0.35">
      <c r="B34" s="34"/>
      <c r="C34" s="35"/>
      <c r="D34" s="35"/>
      <c r="E34" s="42" t="s">
        <v>47</v>
      </c>
      <c r="F34" s="124">
        <f>ROUND(SUM(BG94:BG241), 2)</f>
        <v>0</v>
      </c>
      <c r="G34" s="35"/>
      <c r="H34" s="35"/>
      <c r="I34" s="125">
        <v>0.21</v>
      </c>
      <c r="J34" s="124">
        <v>0</v>
      </c>
      <c r="K34" s="38"/>
    </row>
    <row r="35" spans="2:11" s="1" customFormat="1" ht="14.5" hidden="1" customHeight="1" x14ac:dyDescent="0.35">
      <c r="B35" s="34"/>
      <c r="C35" s="35"/>
      <c r="D35" s="35"/>
      <c r="E35" s="42" t="s">
        <v>48</v>
      </c>
      <c r="F35" s="124">
        <f>ROUND(SUM(BH94:BH241), 2)</f>
        <v>0</v>
      </c>
      <c r="G35" s="35"/>
      <c r="H35" s="35"/>
      <c r="I35" s="125">
        <v>0.15</v>
      </c>
      <c r="J35" s="124">
        <v>0</v>
      </c>
      <c r="K35" s="38"/>
    </row>
    <row r="36" spans="2:11" s="1" customFormat="1" ht="14.5" hidden="1" customHeight="1" x14ac:dyDescent="0.35">
      <c r="B36" s="34"/>
      <c r="C36" s="35"/>
      <c r="D36" s="35"/>
      <c r="E36" s="42" t="s">
        <v>49</v>
      </c>
      <c r="F36" s="124">
        <f>ROUND(SUM(BI94:BI241), 2)</f>
        <v>0</v>
      </c>
      <c r="G36" s="35"/>
      <c r="H36" s="35"/>
      <c r="I36" s="125">
        <v>0</v>
      </c>
      <c r="J36" s="124">
        <v>0</v>
      </c>
      <c r="K36" s="38"/>
    </row>
    <row r="37" spans="2:11" s="1" customFormat="1" ht="7" customHeight="1" x14ac:dyDescent="0.35">
      <c r="B37" s="34"/>
      <c r="C37" s="35"/>
      <c r="D37" s="35"/>
      <c r="E37" s="35"/>
      <c r="F37" s="35"/>
      <c r="G37" s="35"/>
      <c r="H37" s="35"/>
      <c r="I37" s="112"/>
      <c r="J37" s="35"/>
      <c r="K37" s="38"/>
    </row>
    <row r="38" spans="2:11" s="1" customFormat="1" ht="25.4" customHeight="1" x14ac:dyDescent="0.35">
      <c r="B38" s="34"/>
      <c r="C38" s="126"/>
      <c r="D38" s="127" t="s">
        <v>50</v>
      </c>
      <c r="E38" s="73"/>
      <c r="F38" s="73"/>
      <c r="G38" s="128" t="s">
        <v>51</v>
      </c>
      <c r="H38" s="129" t="s">
        <v>52</v>
      </c>
      <c r="I38" s="130"/>
      <c r="J38" s="131">
        <f>SUM(J29:J36)</f>
        <v>0</v>
      </c>
      <c r="K38" s="132"/>
    </row>
    <row r="39" spans="2:11" s="1" customFormat="1" ht="14.5" customHeight="1" x14ac:dyDescent="0.35">
      <c r="B39" s="49"/>
      <c r="C39" s="50"/>
      <c r="D39" s="50"/>
      <c r="E39" s="50"/>
      <c r="F39" s="50"/>
      <c r="G39" s="50"/>
      <c r="H39" s="50"/>
      <c r="I39" s="133"/>
      <c r="J39" s="50"/>
      <c r="K39" s="51"/>
    </row>
    <row r="43" spans="2:11" s="1" customFormat="1" ht="7" customHeight="1" x14ac:dyDescent="0.35">
      <c r="B43" s="134"/>
      <c r="C43" s="135"/>
      <c r="D43" s="135"/>
      <c r="E43" s="135"/>
      <c r="F43" s="135"/>
      <c r="G43" s="135"/>
      <c r="H43" s="135"/>
      <c r="I43" s="136"/>
      <c r="J43" s="135"/>
      <c r="K43" s="137"/>
    </row>
    <row r="44" spans="2:11" s="1" customFormat="1" ht="37" customHeight="1" x14ac:dyDescent="0.35">
      <c r="B44" s="34"/>
      <c r="C44" s="23" t="s">
        <v>90</v>
      </c>
      <c r="D44" s="35"/>
      <c r="E44" s="35"/>
      <c r="F44" s="35"/>
      <c r="G44" s="35"/>
      <c r="H44" s="35"/>
      <c r="I44" s="112"/>
      <c r="J44" s="35"/>
      <c r="K44" s="38"/>
    </row>
    <row r="45" spans="2:11" s="1" customFormat="1" ht="7" customHeight="1" x14ac:dyDescent="0.35">
      <c r="B45" s="34"/>
      <c r="C45" s="35"/>
      <c r="D45" s="35"/>
      <c r="E45" s="35"/>
      <c r="F45" s="35"/>
      <c r="G45" s="35"/>
      <c r="H45" s="35"/>
      <c r="I45" s="112"/>
      <c r="J45" s="35"/>
      <c r="K45" s="38"/>
    </row>
    <row r="46" spans="2:11" s="1" customFormat="1" ht="14.5" customHeight="1" x14ac:dyDescent="0.35">
      <c r="B46" s="34"/>
      <c r="C46" s="30" t="s">
        <v>16</v>
      </c>
      <c r="D46" s="35"/>
      <c r="E46" s="35"/>
      <c r="F46" s="35"/>
      <c r="G46" s="35"/>
      <c r="H46" s="35"/>
      <c r="I46" s="112"/>
      <c r="J46" s="35"/>
      <c r="K46" s="38"/>
    </row>
    <row r="47" spans="2:11" s="1" customFormat="1" ht="22.5" customHeight="1" x14ac:dyDescent="0.35">
      <c r="B47" s="34"/>
      <c r="C47" s="35"/>
      <c r="D47" s="35"/>
      <c r="E47" s="375" t="str">
        <f>E7</f>
        <v>Brumovice - bezbariérové chodníky - trasa B - Horní konec</v>
      </c>
      <c r="F47" s="351"/>
      <c r="G47" s="351"/>
      <c r="H47" s="351"/>
      <c r="I47" s="112"/>
      <c r="J47" s="35"/>
      <c r="K47" s="38"/>
    </row>
    <row r="48" spans="2:11" x14ac:dyDescent="0.35">
      <c r="B48" s="21"/>
      <c r="C48" s="30" t="s">
        <v>86</v>
      </c>
      <c r="D48" s="22"/>
      <c r="E48" s="22"/>
      <c r="F48" s="22"/>
      <c r="G48" s="22"/>
      <c r="H48" s="22"/>
      <c r="I48" s="111"/>
      <c r="J48" s="22"/>
      <c r="K48" s="24"/>
    </row>
    <row r="49" spans="2:47" s="1" customFormat="1" ht="22.5" customHeight="1" x14ac:dyDescent="0.35">
      <c r="B49" s="34"/>
      <c r="C49" s="35"/>
      <c r="D49" s="35"/>
      <c r="E49" s="375" t="s">
        <v>87</v>
      </c>
      <c r="F49" s="351"/>
      <c r="G49" s="351"/>
      <c r="H49" s="351"/>
      <c r="I49" s="112"/>
      <c r="J49" s="35"/>
      <c r="K49" s="38"/>
    </row>
    <row r="50" spans="2:47" s="1" customFormat="1" ht="14.5" customHeight="1" x14ac:dyDescent="0.35">
      <c r="B50" s="34"/>
      <c r="C50" s="30" t="s">
        <v>88</v>
      </c>
      <c r="D50" s="35"/>
      <c r="E50" s="35"/>
      <c r="F50" s="35"/>
      <c r="G50" s="35"/>
      <c r="H50" s="35"/>
      <c r="I50" s="112"/>
      <c r="J50" s="35"/>
      <c r="K50" s="38"/>
    </row>
    <row r="51" spans="2:47" s="1" customFormat="1" ht="23.25" customHeight="1" x14ac:dyDescent="0.35">
      <c r="B51" s="34"/>
      <c r="C51" s="35"/>
      <c r="D51" s="35"/>
      <c r="E51" s="376" t="str">
        <f>E11</f>
        <v>1309-2B - 1 - soupis prací</v>
      </c>
      <c r="F51" s="351"/>
      <c r="G51" s="351"/>
      <c r="H51" s="351"/>
      <c r="I51" s="112"/>
      <c r="J51" s="35"/>
      <c r="K51" s="38"/>
    </row>
    <row r="52" spans="2:47" s="1" customFormat="1" ht="7" customHeight="1" x14ac:dyDescent="0.35">
      <c r="B52" s="34"/>
      <c r="C52" s="35"/>
      <c r="D52" s="35"/>
      <c r="E52" s="35"/>
      <c r="F52" s="35"/>
      <c r="G52" s="35"/>
      <c r="H52" s="35"/>
      <c r="I52" s="112"/>
      <c r="J52" s="35"/>
      <c r="K52" s="38"/>
    </row>
    <row r="53" spans="2:47" s="1" customFormat="1" ht="18" customHeight="1" x14ac:dyDescent="0.35">
      <c r="B53" s="34"/>
      <c r="C53" s="30" t="s">
        <v>23</v>
      </c>
      <c r="D53" s="35"/>
      <c r="E53" s="35"/>
      <c r="F53" s="28" t="str">
        <f>F14</f>
        <v>Brumovice</v>
      </c>
      <c r="G53" s="35"/>
      <c r="H53" s="35"/>
      <c r="I53" s="113" t="s">
        <v>25</v>
      </c>
      <c r="J53" s="114" t="str">
        <f>IF(J14="","",J14)</f>
        <v>7. 2. 2019</v>
      </c>
      <c r="K53" s="38"/>
    </row>
    <row r="54" spans="2:47" s="1" customFormat="1" ht="7" customHeight="1" x14ac:dyDescent="0.35">
      <c r="B54" s="34"/>
      <c r="C54" s="35"/>
      <c r="D54" s="35"/>
      <c r="E54" s="35"/>
      <c r="F54" s="35"/>
      <c r="G54" s="35"/>
      <c r="H54" s="35"/>
      <c r="I54" s="112"/>
      <c r="J54" s="35"/>
      <c r="K54" s="38"/>
    </row>
    <row r="55" spans="2:47" s="1" customFormat="1" x14ac:dyDescent="0.35">
      <c r="B55" s="34"/>
      <c r="C55" s="30" t="s">
        <v>29</v>
      </c>
      <c r="D55" s="35"/>
      <c r="E55" s="35"/>
      <c r="F55" s="28" t="str">
        <f>E17</f>
        <v>obec Brumovice</v>
      </c>
      <c r="G55" s="35"/>
      <c r="H55" s="35"/>
      <c r="I55" s="113" t="s">
        <v>35</v>
      </c>
      <c r="J55" s="28" t="str">
        <f>E23</f>
        <v>Jančálek s.r.o</v>
      </c>
      <c r="K55" s="38"/>
    </row>
    <row r="56" spans="2:47" s="1" customFormat="1" ht="14.5" customHeight="1" x14ac:dyDescent="0.35">
      <c r="B56" s="34"/>
      <c r="C56" s="30" t="s">
        <v>33</v>
      </c>
      <c r="D56" s="35"/>
      <c r="E56" s="35"/>
      <c r="F56" s="28" t="str">
        <f>IF(E20="","",E20)</f>
        <v/>
      </c>
      <c r="G56" s="35"/>
      <c r="H56" s="35"/>
      <c r="I56" s="112"/>
      <c r="J56" s="35"/>
      <c r="K56" s="38"/>
    </row>
    <row r="57" spans="2:47" s="1" customFormat="1" ht="10.4" customHeight="1" x14ac:dyDescent="0.35">
      <c r="B57" s="34"/>
      <c r="C57" s="35"/>
      <c r="D57" s="35"/>
      <c r="E57" s="35"/>
      <c r="F57" s="35"/>
      <c r="G57" s="35"/>
      <c r="H57" s="35"/>
      <c r="I57" s="112"/>
      <c r="J57" s="35"/>
      <c r="K57" s="38"/>
    </row>
    <row r="58" spans="2:47" s="1" customFormat="1" ht="29.25" customHeight="1" x14ac:dyDescent="0.35">
      <c r="B58" s="34"/>
      <c r="C58" s="138" t="s">
        <v>91</v>
      </c>
      <c r="D58" s="126"/>
      <c r="E58" s="126"/>
      <c r="F58" s="126"/>
      <c r="G58" s="126"/>
      <c r="H58" s="126"/>
      <c r="I58" s="139"/>
      <c r="J58" s="140" t="s">
        <v>92</v>
      </c>
      <c r="K58" s="141"/>
    </row>
    <row r="59" spans="2:47" s="1" customFormat="1" ht="10.4" customHeight="1" x14ac:dyDescent="0.35">
      <c r="B59" s="34"/>
      <c r="C59" s="35"/>
      <c r="D59" s="35"/>
      <c r="E59" s="35"/>
      <c r="F59" s="35"/>
      <c r="G59" s="35"/>
      <c r="H59" s="35"/>
      <c r="I59" s="112"/>
      <c r="J59" s="35"/>
      <c r="K59" s="38"/>
    </row>
    <row r="60" spans="2:47" s="1" customFormat="1" ht="29.25" customHeight="1" x14ac:dyDescent="0.35">
      <c r="B60" s="34"/>
      <c r="C60" s="142" t="s">
        <v>93</v>
      </c>
      <c r="D60" s="35"/>
      <c r="E60" s="35"/>
      <c r="F60" s="35"/>
      <c r="G60" s="35"/>
      <c r="H60" s="35"/>
      <c r="I60" s="112"/>
      <c r="J60" s="122">
        <f>J94</f>
        <v>0</v>
      </c>
      <c r="K60" s="38"/>
      <c r="AU60" s="17" t="s">
        <v>94</v>
      </c>
    </row>
    <row r="61" spans="2:47" s="8" customFormat="1" ht="25" customHeight="1" x14ac:dyDescent="0.35">
      <c r="B61" s="143"/>
      <c r="C61" s="144"/>
      <c r="D61" s="145" t="s">
        <v>95</v>
      </c>
      <c r="E61" s="146"/>
      <c r="F61" s="146"/>
      <c r="G61" s="146"/>
      <c r="H61" s="146"/>
      <c r="I61" s="147"/>
      <c r="J61" s="148">
        <f>J95</f>
        <v>0</v>
      </c>
      <c r="K61" s="149"/>
    </row>
    <row r="62" spans="2:47" s="9" customFormat="1" ht="19.899999999999999" customHeight="1" x14ac:dyDescent="0.35">
      <c r="B62" s="150"/>
      <c r="C62" s="151"/>
      <c r="D62" s="152" t="s">
        <v>96</v>
      </c>
      <c r="E62" s="153"/>
      <c r="F62" s="153"/>
      <c r="G62" s="153"/>
      <c r="H62" s="153"/>
      <c r="I62" s="154"/>
      <c r="J62" s="155">
        <f>J96</f>
        <v>0</v>
      </c>
      <c r="K62" s="156"/>
    </row>
    <row r="63" spans="2:47" s="9" customFormat="1" ht="19.899999999999999" customHeight="1" x14ac:dyDescent="0.35">
      <c r="B63" s="150"/>
      <c r="C63" s="151"/>
      <c r="D63" s="152" t="s">
        <v>97</v>
      </c>
      <c r="E63" s="153"/>
      <c r="F63" s="153"/>
      <c r="G63" s="153"/>
      <c r="H63" s="153"/>
      <c r="I63" s="154"/>
      <c r="J63" s="155">
        <f>J126</f>
        <v>0</v>
      </c>
      <c r="K63" s="156"/>
    </row>
    <row r="64" spans="2:47" s="9" customFormat="1" ht="19.899999999999999" customHeight="1" x14ac:dyDescent="0.35">
      <c r="B64" s="150"/>
      <c r="C64" s="151"/>
      <c r="D64" s="152" t="s">
        <v>98</v>
      </c>
      <c r="E64" s="153"/>
      <c r="F64" s="153"/>
      <c r="G64" s="153"/>
      <c r="H64" s="153"/>
      <c r="I64" s="154"/>
      <c r="J64" s="155">
        <f>J162</f>
        <v>0</v>
      </c>
      <c r="K64" s="156"/>
    </row>
    <row r="65" spans="2:12" s="9" customFormat="1" ht="19.899999999999999" customHeight="1" x14ac:dyDescent="0.35">
      <c r="B65" s="150"/>
      <c r="C65" s="151"/>
      <c r="D65" s="152" t="s">
        <v>99</v>
      </c>
      <c r="E65" s="153"/>
      <c r="F65" s="153"/>
      <c r="G65" s="153"/>
      <c r="H65" s="153"/>
      <c r="I65" s="154"/>
      <c r="J65" s="155">
        <f>J169</f>
        <v>0</v>
      </c>
      <c r="K65" s="156"/>
    </row>
    <row r="66" spans="2:12" s="9" customFormat="1" ht="19.899999999999999" customHeight="1" x14ac:dyDescent="0.35">
      <c r="B66" s="150"/>
      <c r="C66" s="151"/>
      <c r="D66" s="152" t="s">
        <v>100</v>
      </c>
      <c r="E66" s="153"/>
      <c r="F66" s="153"/>
      <c r="G66" s="153"/>
      <c r="H66" s="153"/>
      <c r="I66" s="154"/>
      <c r="J66" s="155">
        <f>J188</f>
        <v>0</v>
      </c>
      <c r="K66" s="156"/>
    </row>
    <row r="67" spans="2:12" s="9" customFormat="1" ht="19.899999999999999" customHeight="1" x14ac:dyDescent="0.35">
      <c r="B67" s="150"/>
      <c r="C67" s="151"/>
      <c r="D67" s="152" t="s">
        <v>101</v>
      </c>
      <c r="E67" s="153"/>
      <c r="F67" s="153"/>
      <c r="G67" s="153"/>
      <c r="H67" s="153"/>
      <c r="I67" s="154"/>
      <c r="J67" s="155">
        <f>J211</f>
        <v>0</v>
      </c>
      <c r="K67" s="156"/>
    </row>
    <row r="68" spans="2:12" s="8" customFormat="1" ht="25" customHeight="1" x14ac:dyDescent="0.35">
      <c r="B68" s="143"/>
      <c r="C68" s="144"/>
      <c r="D68" s="145" t="s">
        <v>102</v>
      </c>
      <c r="E68" s="146"/>
      <c r="F68" s="146"/>
      <c r="G68" s="146"/>
      <c r="H68" s="146"/>
      <c r="I68" s="147"/>
      <c r="J68" s="148">
        <f>J213</f>
        <v>0</v>
      </c>
      <c r="K68" s="149"/>
    </row>
    <row r="69" spans="2:12" s="9" customFormat="1" ht="19.899999999999999" customHeight="1" x14ac:dyDescent="0.35">
      <c r="B69" s="150"/>
      <c r="C69" s="151"/>
      <c r="D69" s="152" t="s">
        <v>103</v>
      </c>
      <c r="E69" s="153"/>
      <c r="F69" s="153"/>
      <c r="G69" s="153"/>
      <c r="H69" s="153"/>
      <c r="I69" s="154"/>
      <c r="J69" s="155">
        <f>J214</f>
        <v>0</v>
      </c>
      <c r="K69" s="156"/>
    </row>
    <row r="70" spans="2:12" s="8" customFormat="1" ht="25" customHeight="1" x14ac:dyDescent="0.35">
      <c r="B70" s="143"/>
      <c r="C70" s="144"/>
      <c r="D70" s="145" t="s">
        <v>104</v>
      </c>
      <c r="E70" s="146"/>
      <c r="F70" s="146"/>
      <c r="G70" s="146"/>
      <c r="H70" s="146"/>
      <c r="I70" s="147"/>
      <c r="J70" s="148">
        <f>J221</f>
        <v>0</v>
      </c>
      <c r="K70" s="149"/>
    </row>
    <row r="71" spans="2:12" s="9" customFormat="1" ht="19.899999999999999" customHeight="1" x14ac:dyDescent="0.35">
      <c r="B71" s="150"/>
      <c r="C71" s="151"/>
      <c r="D71" s="152" t="s">
        <v>105</v>
      </c>
      <c r="E71" s="153"/>
      <c r="F71" s="153"/>
      <c r="G71" s="153"/>
      <c r="H71" s="153"/>
      <c r="I71" s="154"/>
      <c r="J71" s="155">
        <f>J222</f>
        <v>0</v>
      </c>
      <c r="K71" s="156"/>
    </row>
    <row r="72" spans="2:12" s="9" customFormat="1" ht="19.899999999999999" customHeight="1" x14ac:dyDescent="0.35">
      <c r="B72" s="150"/>
      <c r="C72" s="151"/>
      <c r="D72" s="152" t="s">
        <v>106</v>
      </c>
      <c r="E72" s="153"/>
      <c r="F72" s="153"/>
      <c r="G72" s="153"/>
      <c r="H72" s="153"/>
      <c r="I72" s="154"/>
      <c r="J72" s="155">
        <f>J235</f>
        <v>0</v>
      </c>
      <c r="K72" s="156"/>
    </row>
    <row r="73" spans="2:12" s="1" customFormat="1" ht="21.75" customHeight="1" x14ac:dyDescent="0.35">
      <c r="B73" s="34"/>
      <c r="C73" s="35"/>
      <c r="D73" s="35"/>
      <c r="E73" s="35"/>
      <c r="F73" s="35"/>
      <c r="G73" s="35"/>
      <c r="H73" s="35"/>
      <c r="I73" s="112"/>
      <c r="J73" s="35"/>
      <c r="K73" s="38"/>
    </row>
    <row r="74" spans="2:12" s="1" customFormat="1" ht="7" customHeight="1" x14ac:dyDescent="0.35">
      <c r="B74" s="49"/>
      <c r="C74" s="50"/>
      <c r="D74" s="50"/>
      <c r="E74" s="50"/>
      <c r="F74" s="50"/>
      <c r="G74" s="50"/>
      <c r="H74" s="50"/>
      <c r="I74" s="133"/>
      <c r="J74" s="50"/>
      <c r="K74" s="51"/>
    </row>
    <row r="78" spans="2:12" s="1" customFormat="1" ht="7" customHeight="1" x14ac:dyDescent="0.35">
      <c r="B78" s="52"/>
      <c r="C78" s="53"/>
      <c r="D78" s="53"/>
      <c r="E78" s="53"/>
      <c r="F78" s="53"/>
      <c r="G78" s="53"/>
      <c r="H78" s="53"/>
      <c r="I78" s="136"/>
      <c r="J78" s="53"/>
      <c r="K78" s="53"/>
      <c r="L78" s="54"/>
    </row>
    <row r="79" spans="2:12" s="1" customFormat="1" ht="37" customHeight="1" x14ac:dyDescent="0.35">
      <c r="B79" s="34"/>
      <c r="C79" s="55" t="s">
        <v>107</v>
      </c>
      <c r="D79" s="56"/>
      <c r="E79" s="56"/>
      <c r="F79" s="56"/>
      <c r="G79" s="56"/>
      <c r="H79" s="56"/>
      <c r="I79" s="157"/>
      <c r="J79" s="56"/>
      <c r="K79" s="56"/>
      <c r="L79" s="54"/>
    </row>
    <row r="80" spans="2:12" s="1" customFormat="1" ht="7" customHeight="1" x14ac:dyDescent="0.35">
      <c r="B80" s="34"/>
      <c r="C80" s="56"/>
      <c r="D80" s="56"/>
      <c r="E80" s="56"/>
      <c r="F80" s="56"/>
      <c r="G80" s="56"/>
      <c r="H80" s="56"/>
      <c r="I80" s="157"/>
      <c r="J80" s="56"/>
      <c r="K80" s="56"/>
      <c r="L80" s="54"/>
    </row>
    <row r="81" spans="2:63" s="1" customFormat="1" ht="14.5" customHeight="1" x14ac:dyDescent="0.35">
      <c r="B81" s="34"/>
      <c r="C81" s="58" t="s">
        <v>16</v>
      </c>
      <c r="D81" s="56"/>
      <c r="E81" s="56"/>
      <c r="F81" s="56"/>
      <c r="G81" s="56"/>
      <c r="H81" s="56"/>
      <c r="I81" s="157"/>
      <c r="J81" s="56"/>
      <c r="K81" s="56"/>
      <c r="L81" s="54"/>
    </row>
    <row r="82" spans="2:63" s="1" customFormat="1" ht="22.5" customHeight="1" x14ac:dyDescent="0.35">
      <c r="B82" s="34"/>
      <c r="C82" s="56"/>
      <c r="D82" s="56"/>
      <c r="E82" s="377" t="str">
        <f>E7</f>
        <v>Brumovice - bezbariérové chodníky - trasa B - Horní konec</v>
      </c>
      <c r="F82" s="344"/>
      <c r="G82" s="344"/>
      <c r="H82" s="344"/>
      <c r="I82" s="157"/>
      <c r="J82" s="56"/>
      <c r="K82" s="56"/>
      <c r="L82" s="54"/>
    </row>
    <row r="83" spans="2:63" x14ac:dyDescent="0.35">
      <c r="B83" s="21"/>
      <c r="C83" s="58" t="s">
        <v>86</v>
      </c>
      <c r="D83" s="158"/>
      <c r="E83" s="158"/>
      <c r="F83" s="158"/>
      <c r="G83" s="158"/>
      <c r="H83" s="158"/>
      <c r="J83" s="158"/>
      <c r="K83" s="158"/>
      <c r="L83" s="159"/>
    </row>
    <row r="84" spans="2:63" s="1" customFormat="1" ht="22.5" customHeight="1" x14ac:dyDescent="0.35">
      <c r="B84" s="34"/>
      <c r="C84" s="56"/>
      <c r="D84" s="56"/>
      <c r="E84" s="377" t="s">
        <v>87</v>
      </c>
      <c r="F84" s="344"/>
      <c r="G84" s="344"/>
      <c r="H84" s="344"/>
      <c r="I84" s="157"/>
      <c r="J84" s="56"/>
      <c r="K84" s="56"/>
      <c r="L84" s="54"/>
    </row>
    <row r="85" spans="2:63" s="1" customFormat="1" ht="14.5" customHeight="1" x14ac:dyDescent="0.35">
      <c r="B85" s="34"/>
      <c r="C85" s="58" t="s">
        <v>88</v>
      </c>
      <c r="D85" s="56"/>
      <c r="E85" s="56"/>
      <c r="F85" s="56"/>
      <c r="G85" s="56"/>
      <c r="H85" s="56"/>
      <c r="I85" s="157"/>
      <c r="J85" s="56"/>
      <c r="K85" s="56"/>
      <c r="L85" s="54"/>
    </row>
    <row r="86" spans="2:63" s="1" customFormat="1" ht="23.25" customHeight="1" x14ac:dyDescent="0.35">
      <c r="B86" s="34"/>
      <c r="C86" s="56"/>
      <c r="D86" s="56"/>
      <c r="E86" s="341" t="str">
        <f>E11</f>
        <v>1309-2B - 1 - soupis prací</v>
      </c>
      <c r="F86" s="344"/>
      <c r="G86" s="344"/>
      <c r="H86" s="344"/>
      <c r="I86" s="157"/>
      <c r="J86" s="56"/>
      <c r="K86" s="56"/>
      <c r="L86" s="54"/>
    </row>
    <row r="87" spans="2:63" s="1" customFormat="1" ht="7" customHeight="1" x14ac:dyDescent="0.35">
      <c r="B87" s="34"/>
      <c r="C87" s="56"/>
      <c r="D87" s="56"/>
      <c r="E87" s="56"/>
      <c r="F87" s="56"/>
      <c r="G87" s="56"/>
      <c r="H87" s="56"/>
      <c r="I87" s="157"/>
      <c r="J87" s="56"/>
      <c r="K87" s="56"/>
      <c r="L87" s="54"/>
    </row>
    <row r="88" spans="2:63" s="1" customFormat="1" ht="18" customHeight="1" x14ac:dyDescent="0.35">
      <c r="B88" s="34"/>
      <c r="C88" s="58" t="s">
        <v>23</v>
      </c>
      <c r="D88" s="56"/>
      <c r="E88" s="56"/>
      <c r="F88" s="160" t="str">
        <f>F14</f>
        <v>Brumovice</v>
      </c>
      <c r="G88" s="56"/>
      <c r="H88" s="56"/>
      <c r="I88" s="161" t="s">
        <v>25</v>
      </c>
      <c r="J88" s="66" t="str">
        <f>IF(J14="","",J14)</f>
        <v>7. 2. 2019</v>
      </c>
      <c r="K88" s="56"/>
      <c r="L88" s="54"/>
    </row>
    <row r="89" spans="2:63" s="1" customFormat="1" ht="7" customHeight="1" x14ac:dyDescent="0.35">
      <c r="B89" s="34"/>
      <c r="C89" s="56"/>
      <c r="D89" s="56"/>
      <c r="E89" s="56"/>
      <c r="F89" s="56"/>
      <c r="G89" s="56"/>
      <c r="H89" s="56"/>
      <c r="I89" s="157"/>
      <c r="J89" s="56"/>
      <c r="K89" s="56"/>
      <c r="L89" s="54"/>
    </row>
    <row r="90" spans="2:63" s="1" customFormat="1" x14ac:dyDescent="0.35">
      <c r="B90" s="34"/>
      <c r="C90" s="58" t="s">
        <v>29</v>
      </c>
      <c r="D90" s="56"/>
      <c r="E90" s="56"/>
      <c r="F90" s="160" t="str">
        <f>E17</f>
        <v>obec Brumovice</v>
      </c>
      <c r="G90" s="56"/>
      <c r="H90" s="56"/>
      <c r="I90" s="161" t="s">
        <v>35</v>
      </c>
      <c r="J90" s="160" t="str">
        <f>E23</f>
        <v>Jančálek s.r.o</v>
      </c>
      <c r="K90" s="56"/>
      <c r="L90" s="54"/>
    </row>
    <row r="91" spans="2:63" s="1" customFormat="1" ht="14.5" customHeight="1" x14ac:dyDescent="0.35">
      <c r="B91" s="34"/>
      <c r="C91" s="58" t="s">
        <v>33</v>
      </c>
      <c r="D91" s="56"/>
      <c r="E91" s="56"/>
      <c r="F91" s="160" t="str">
        <f>IF(E20="","",E20)</f>
        <v/>
      </c>
      <c r="G91" s="56"/>
      <c r="H91" s="56"/>
      <c r="I91" s="157"/>
      <c r="J91" s="56"/>
      <c r="K91" s="56"/>
      <c r="L91" s="54"/>
    </row>
    <row r="92" spans="2:63" s="1" customFormat="1" ht="10.4" customHeight="1" x14ac:dyDescent="0.35">
      <c r="B92" s="34"/>
      <c r="C92" s="56"/>
      <c r="D92" s="56"/>
      <c r="E92" s="56"/>
      <c r="F92" s="56"/>
      <c r="G92" s="56"/>
      <c r="H92" s="56"/>
      <c r="I92" s="157"/>
      <c r="J92" s="56"/>
      <c r="K92" s="56"/>
      <c r="L92" s="54"/>
    </row>
    <row r="93" spans="2:63" s="10" customFormat="1" ht="29.25" customHeight="1" x14ac:dyDescent="0.35">
      <c r="B93" s="162"/>
      <c r="C93" s="163" t="s">
        <v>108</v>
      </c>
      <c r="D93" s="164" t="s">
        <v>59</v>
      </c>
      <c r="E93" s="164" t="s">
        <v>55</v>
      </c>
      <c r="F93" s="164" t="s">
        <v>109</v>
      </c>
      <c r="G93" s="164" t="s">
        <v>110</v>
      </c>
      <c r="H93" s="164" t="s">
        <v>111</v>
      </c>
      <c r="I93" s="165" t="s">
        <v>112</v>
      </c>
      <c r="J93" s="164" t="s">
        <v>92</v>
      </c>
      <c r="K93" s="166" t="s">
        <v>113</v>
      </c>
      <c r="L93" s="167"/>
      <c r="M93" s="75" t="s">
        <v>114</v>
      </c>
      <c r="N93" s="76" t="s">
        <v>44</v>
      </c>
      <c r="O93" s="76" t="s">
        <v>115</v>
      </c>
      <c r="P93" s="76" t="s">
        <v>116</v>
      </c>
      <c r="Q93" s="76" t="s">
        <v>117</v>
      </c>
      <c r="R93" s="76" t="s">
        <v>118</v>
      </c>
      <c r="S93" s="76" t="s">
        <v>119</v>
      </c>
      <c r="T93" s="77" t="s">
        <v>120</v>
      </c>
    </row>
    <row r="94" spans="2:63" s="1" customFormat="1" ht="29.25" customHeight="1" x14ac:dyDescent="0.35">
      <c r="B94" s="34"/>
      <c r="C94" s="81" t="s">
        <v>93</v>
      </c>
      <c r="D94" s="56"/>
      <c r="E94" s="56"/>
      <c r="F94" s="56"/>
      <c r="G94" s="56"/>
      <c r="H94" s="56"/>
      <c r="I94" s="157"/>
      <c r="J94" s="168">
        <f>BK94</f>
        <v>0</v>
      </c>
      <c r="K94" s="56"/>
      <c r="L94" s="54"/>
      <c r="M94" s="78"/>
      <c r="N94" s="79"/>
      <c r="O94" s="79"/>
      <c r="P94" s="169">
        <f>P95+P213+P221</f>
        <v>0</v>
      </c>
      <c r="Q94" s="79"/>
      <c r="R94" s="169">
        <f>R95+R213+R221</f>
        <v>238.42934740000001</v>
      </c>
      <c r="S94" s="79"/>
      <c r="T94" s="170">
        <f>T95+T213+T221</f>
        <v>118.0425</v>
      </c>
      <c r="AT94" s="17" t="s">
        <v>73</v>
      </c>
      <c r="AU94" s="17" t="s">
        <v>94</v>
      </c>
      <c r="BK94" s="171">
        <f>BK95+BK213+BK221</f>
        <v>0</v>
      </c>
    </row>
    <row r="95" spans="2:63" s="11" customFormat="1" ht="37.4" customHeight="1" x14ac:dyDescent="0.35">
      <c r="B95" s="172"/>
      <c r="C95" s="173"/>
      <c r="D95" s="174" t="s">
        <v>73</v>
      </c>
      <c r="E95" s="175" t="s">
        <v>121</v>
      </c>
      <c r="F95" s="175" t="s">
        <v>122</v>
      </c>
      <c r="G95" s="173"/>
      <c r="H95" s="173"/>
      <c r="I95" s="176"/>
      <c r="J95" s="177">
        <f>BK95</f>
        <v>0</v>
      </c>
      <c r="K95" s="173"/>
      <c r="L95" s="178"/>
      <c r="M95" s="179"/>
      <c r="N95" s="180"/>
      <c r="O95" s="180"/>
      <c r="P95" s="181">
        <f>P96+P126+P162+P169+P188+P211</f>
        <v>0</v>
      </c>
      <c r="Q95" s="180"/>
      <c r="R95" s="181">
        <f>R96+R126+R162+R169+R188+R211</f>
        <v>238.41173000000001</v>
      </c>
      <c r="S95" s="180"/>
      <c r="T95" s="182">
        <f>T96+T126+T162+T169+T188+T211</f>
        <v>118.0425</v>
      </c>
      <c r="AR95" s="183" t="s">
        <v>22</v>
      </c>
      <c r="AT95" s="184" t="s">
        <v>73</v>
      </c>
      <c r="AU95" s="184" t="s">
        <v>74</v>
      </c>
      <c r="AY95" s="183" t="s">
        <v>123</v>
      </c>
      <c r="BK95" s="185">
        <f>BK96+BK126+BK162+BK169+BK188+BK211</f>
        <v>0</v>
      </c>
    </row>
    <row r="96" spans="2:63" s="11" customFormat="1" ht="19.899999999999999" customHeight="1" x14ac:dyDescent="0.35">
      <c r="B96" s="172"/>
      <c r="C96" s="173"/>
      <c r="D96" s="186" t="s">
        <v>73</v>
      </c>
      <c r="E96" s="187" t="s">
        <v>22</v>
      </c>
      <c r="F96" s="187" t="s">
        <v>124</v>
      </c>
      <c r="G96" s="173"/>
      <c r="H96" s="173"/>
      <c r="I96" s="176"/>
      <c r="J96" s="188">
        <f>BK96</f>
        <v>0</v>
      </c>
      <c r="K96" s="173"/>
      <c r="L96" s="178"/>
      <c r="M96" s="179"/>
      <c r="N96" s="180"/>
      <c r="O96" s="180"/>
      <c r="P96" s="181">
        <f>SUM(P97:P125)</f>
        <v>0</v>
      </c>
      <c r="Q96" s="180"/>
      <c r="R96" s="181">
        <f>SUM(R97:R125)</f>
        <v>0.40872000000000003</v>
      </c>
      <c r="S96" s="180"/>
      <c r="T96" s="182">
        <f>SUM(T97:T125)</f>
        <v>118.0425</v>
      </c>
      <c r="AR96" s="183" t="s">
        <v>22</v>
      </c>
      <c r="AT96" s="184" t="s">
        <v>73</v>
      </c>
      <c r="AU96" s="184" t="s">
        <v>22</v>
      </c>
      <c r="AY96" s="183" t="s">
        <v>123</v>
      </c>
      <c r="BK96" s="185">
        <f>SUM(BK97:BK125)</f>
        <v>0</v>
      </c>
    </row>
    <row r="97" spans="2:65" s="1" customFormat="1" ht="31.5" customHeight="1" x14ac:dyDescent="0.35">
      <c r="B97" s="34"/>
      <c r="C97" s="189" t="s">
        <v>125</v>
      </c>
      <c r="D97" s="189" t="s">
        <v>126</v>
      </c>
      <c r="E97" s="190" t="s">
        <v>127</v>
      </c>
      <c r="F97" s="191" t="s">
        <v>128</v>
      </c>
      <c r="G97" s="192" t="s">
        <v>129</v>
      </c>
      <c r="H97" s="193">
        <v>20</v>
      </c>
      <c r="I97" s="194"/>
      <c r="J97" s="195">
        <f>ROUND(I97*H97,2)</f>
        <v>0</v>
      </c>
      <c r="K97" s="191" t="s">
        <v>130</v>
      </c>
      <c r="L97" s="54"/>
      <c r="M97" s="196" t="s">
        <v>20</v>
      </c>
      <c r="N97" s="197" t="s">
        <v>45</v>
      </c>
      <c r="O97" s="35"/>
      <c r="P97" s="198">
        <f>O97*H97</f>
        <v>0</v>
      </c>
      <c r="Q97" s="198">
        <v>0</v>
      </c>
      <c r="R97" s="198">
        <f>Q97*H97</f>
        <v>0</v>
      </c>
      <c r="S97" s="198">
        <v>0</v>
      </c>
      <c r="T97" s="199">
        <f>S97*H97</f>
        <v>0</v>
      </c>
      <c r="AR97" s="17" t="s">
        <v>131</v>
      </c>
      <c r="AT97" s="17" t="s">
        <v>126</v>
      </c>
      <c r="AU97" s="17" t="s">
        <v>80</v>
      </c>
      <c r="AY97" s="17" t="s">
        <v>123</v>
      </c>
      <c r="BE97" s="200">
        <f>IF(N97="základní",J97,0)</f>
        <v>0</v>
      </c>
      <c r="BF97" s="200">
        <f>IF(N97="snížená",J97,0)</f>
        <v>0</v>
      </c>
      <c r="BG97" s="200">
        <f>IF(N97="zákl. přenesená",J97,0)</f>
        <v>0</v>
      </c>
      <c r="BH97" s="200">
        <f>IF(N97="sníž. přenesená",J97,0)</f>
        <v>0</v>
      </c>
      <c r="BI97" s="200">
        <f>IF(N97="nulová",J97,0)</f>
        <v>0</v>
      </c>
      <c r="BJ97" s="17" t="s">
        <v>22</v>
      </c>
      <c r="BK97" s="200">
        <f>ROUND(I97*H97,2)</f>
        <v>0</v>
      </c>
      <c r="BL97" s="17" t="s">
        <v>131</v>
      </c>
      <c r="BM97" s="17" t="s">
        <v>132</v>
      </c>
    </row>
    <row r="98" spans="2:65" s="12" customFormat="1" x14ac:dyDescent="0.35">
      <c r="B98" s="201"/>
      <c r="C98" s="202"/>
      <c r="D98" s="203" t="s">
        <v>133</v>
      </c>
      <c r="E98" s="204" t="s">
        <v>20</v>
      </c>
      <c r="F98" s="205" t="s">
        <v>134</v>
      </c>
      <c r="G98" s="202"/>
      <c r="H98" s="206">
        <v>20</v>
      </c>
      <c r="I98" s="207"/>
      <c r="J98" s="202"/>
      <c r="K98" s="202"/>
      <c r="L98" s="208"/>
      <c r="M98" s="209"/>
      <c r="N98" s="210"/>
      <c r="O98" s="210"/>
      <c r="P98" s="210"/>
      <c r="Q98" s="210"/>
      <c r="R98" s="210"/>
      <c r="S98" s="210"/>
      <c r="T98" s="211"/>
      <c r="AT98" s="212" t="s">
        <v>133</v>
      </c>
      <c r="AU98" s="212" t="s">
        <v>80</v>
      </c>
      <c r="AV98" s="12" t="s">
        <v>80</v>
      </c>
      <c r="AW98" s="12" t="s">
        <v>37</v>
      </c>
      <c r="AX98" s="12" t="s">
        <v>74</v>
      </c>
      <c r="AY98" s="212" t="s">
        <v>123</v>
      </c>
    </row>
    <row r="99" spans="2:65" s="13" customFormat="1" x14ac:dyDescent="0.35">
      <c r="B99" s="213"/>
      <c r="C99" s="214"/>
      <c r="D99" s="215" t="s">
        <v>133</v>
      </c>
      <c r="E99" s="216" t="s">
        <v>20</v>
      </c>
      <c r="F99" s="217" t="s">
        <v>135</v>
      </c>
      <c r="G99" s="214"/>
      <c r="H99" s="218">
        <v>20</v>
      </c>
      <c r="I99" s="219"/>
      <c r="J99" s="214"/>
      <c r="K99" s="214"/>
      <c r="L99" s="220"/>
      <c r="M99" s="221"/>
      <c r="N99" s="222"/>
      <c r="O99" s="222"/>
      <c r="P99" s="222"/>
      <c r="Q99" s="222"/>
      <c r="R99" s="222"/>
      <c r="S99" s="222"/>
      <c r="T99" s="223"/>
      <c r="AT99" s="224" t="s">
        <v>133</v>
      </c>
      <c r="AU99" s="224" t="s">
        <v>80</v>
      </c>
      <c r="AV99" s="13" t="s">
        <v>131</v>
      </c>
      <c r="AW99" s="13" t="s">
        <v>37</v>
      </c>
      <c r="AX99" s="13" t="s">
        <v>22</v>
      </c>
      <c r="AY99" s="224" t="s">
        <v>123</v>
      </c>
    </row>
    <row r="100" spans="2:65" s="1" customFormat="1" ht="57" customHeight="1" x14ac:dyDescent="0.35">
      <c r="B100" s="34"/>
      <c r="C100" s="189" t="s">
        <v>136</v>
      </c>
      <c r="D100" s="189" t="s">
        <v>126</v>
      </c>
      <c r="E100" s="190" t="s">
        <v>137</v>
      </c>
      <c r="F100" s="191" t="s">
        <v>138</v>
      </c>
      <c r="G100" s="192" t="s">
        <v>129</v>
      </c>
      <c r="H100" s="193">
        <v>233.5</v>
      </c>
      <c r="I100" s="194"/>
      <c r="J100" s="195">
        <f>ROUND(I100*H100,2)</f>
        <v>0</v>
      </c>
      <c r="K100" s="191" t="s">
        <v>130</v>
      </c>
      <c r="L100" s="54"/>
      <c r="M100" s="196" t="s">
        <v>20</v>
      </c>
      <c r="N100" s="197" t="s">
        <v>45</v>
      </c>
      <c r="O100" s="35"/>
      <c r="P100" s="198">
        <f>O100*H100</f>
        <v>0</v>
      </c>
      <c r="Q100" s="198">
        <v>0</v>
      </c>
      <c r="R100" s="198">
        <f>Q100*H100</f>
        <v>0</v>
      </c>
      <c r="S100" s="198">
        <v>0.255</v>
      </c>
      <c r="T100" s="199">
        <f>S100*H100</f>
        <v>59.542500000000004</v>
      </c>
      <c r="AR100" s="17" t="s">
        <v>131</v>
      </c>
      <c r="AT100" s="17" t="s">
        <v>126</v>
      </c>
      <c r="AU100" s="17" t="s">
        <v>80</v>
      </c>
      <c r="AY100" s="17" t="s">
        <v>123</v>
      </c>
      <c r="BE100" s="200">
        <f>IF(N100="základní",J100,0)</f>
        <v>0</v>
      </c>
      <c r="BF100" s="200">
        <f>IF(N100="snížená",J100,0)</f>
        <v>0</v>
      </c>
      <c r="BG100" s="200">
        <f>IF(N100="zákl. přenesená",J100,0)</f>
        <v>0</v>
      </c>
      <c r="BH100" s="200">
        <f>IF(N100="sníž. přenesená",J100,0)</f>
        <v>0</v>
      </c>
      <c r="BI100" s="200">
        <f>IF(N100="nulová",J100,0)</f>
        <v>0</v>
      </c>
      <c r="BJ100" s="17" t="s">
        <v>22</v>
      </c>
      <c r="BK100" s="200">
        <f>ROUND(I100*H100,2)</f>
        <v>0</v>
      </c>
      <c r="BL100" s="17" t="s">
        <v>131</v>
      </c>
      <c r="BM100" s="17" t="s">
        <v>139</v>
      </c>
    </row>
    <row r="101" spans="2:65" s="12" customFormat="1" x14ac:dyDescent="0.35">
      <c r="B101" s="201"/>
      <c r="C101" s="202"/>
      <c r="D101" s="203" t="s">
        <v>133</v>
      </c>
      <c r="E101" s="204" t="s">
        <v>20</v>
      </c>
      <c r="F101" s="205" t="s">
        <v>140</v>
      </c>
      <c r="G101" s="202"/>
      <c r="H101" s="206">
        <v>31.5</v>
      </c>
      <c r="I101" s="207"/>
      <c r="J101" s="202"/>
      <c r="K101" s="202"/>
      <c r="L101" s="208"/>
      <c r="M101" s="209"/>
      <c r="N101" s="210"/>
      <c r="O101" s="210"/>
      <c r="P101" s="210"/>
      <c r="Q101" s="210"/>
      <c r="R101" s="210"/>
      <c r="S101" s="210"/>
      <c r="T101" s="211"/>
      <c r="AT101" s="212" t="s">
        <v>133</v>
      </c>
      <c r="AU101" s="212" t="s">
        <v>80</v>
      </c>
      <c r="AV101" s="12" t="s">
        <v>80</v>
      </c>
      <c r="AW101" s="12" t="s">
        <v>37</v>
      </c>
      <c r="AX101" s="12" t="s">
        <v>74</v>
      </c>
      <c r="AY101" s="212" t="s">
        <v>123</v>
      </c>
    </row>
    <row r="102" spans="2:65" s="12" customFormat="1" x14ac:dyDescent="0.35">
      <c r="B102" s="201"/>
      <c r="C102" s="202"/>
      <c r="D102" s="203" t="s">
        <v>133</v>
      </c>
      <c r="E102" s="204" t="s">
        <v>20</v>
      </c>
      <c r="F102" s="205" t="s">
        <v>141</v>
      </c>
      <c r="G102" s="202"/>
      <c r="H102" s="206">
        <v>202</v>
      </c>
      <c r="I102" s="207"/>
      <c r="J102" s="202"/>
      <c r="K102" s="202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133</v>
      </c>
      <c r="AU102" s="212" t="s">
        <v>80</v>
      </c>
      <c r="AV102" s="12" t="s">
        <v>80</v>
      </c>
      <c r="AW102" s="12" t="s">
        <v>37</v>
      </c>
      <c r="AX102" s="12" t="s">
        <v>74</v>
      </c>
      <c r="AY102" s="212" t="s">
        <v>123</v>
      </c>
    </row>
    <row r="103" spans="2:65" s="13" customFormat="1" x14ac:dyDescent="0.35">
      <c r="B103" s="213"/>
      <c r="C103" s="214"/>
      <c r="D103" s="215" t="s">
        <v>133</v>
      </c>
      <c r="E103" s="216" t="s">
        <v>20</v>
      </c>
      <c r="F103" s="217" t="s">
        <v>135</v>
      </c>
      <c r="G103" s="214"/>
      <c r="H103" s="218">
        <v>233.5</v>
      </c>
      <c r="I103" s="219"/>
      <c r="J103" s="214"/>
      <c r="K103" s="214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133</v>
      </c>
      <c r="AU103" s="224" t="s">
        <v>80</v>
      </c>
      <c r="AV103" s="13" t="s">
        <v>131</v>
      </c>
      <c r="AW103" s="13" t="s">
        <v>37</v>
      </c>
      <c r="AX103" s="13" t="s">
        <v>22</v>
      </c>
      <c r="AY103" s="224" t="s">
        <v>123</v>
      </c>
    </row>
    <row r="104" spans="2:65" s="1" customFormat="1" ht="44.25" customHeight="1" x14ac:dyDescent="0.35">
      <c r="B104" s="34"/>
      <c r="C104" s="189" t="s">
        <v>22</v>
      </c>
      <c r="D104" s="189" t="s">
        <v>126</v>
      </c>
      <c r="E104" s="190" t="s">
        <v>142</v>
      </c>
      <c r="F104" s="191" t="s">
        <v>143</v>
      </c>
      <c r="G104" s="192" t="s">
        <v>129</v>
      </c>
      <c r="H104" s="193">
        <v>130</v>
      </c>
      <c r="I104" s="194"/>
      <c r="J104" s="195">
        <f>ROUND(I104*H104,2)</f>
        <v>0</v>
      </c>
      <c r="K104" s="191" t="s">
        <v>130</v>
      </c>
      <c r="L104" s="54"/>
      <c r="M104" s="196" t="s">
        <v>20</v>
      </c>
      <c r="N104" s="197" t="s">
        <v>45</v>
      </c>
      <c r="O104" s="35"/>
      <c r="P104" s="198">
        <f>O104*H104</f>
        <v>0</v>
      </c>
      <c r="Q104" s="198">
        <v>0</v>
      </c>
      <c r="R104" s="198">
        <f>Q104*H104</f>
        <v>0</v>
      </c>
      <c r="S104" s="198">
        <v>0.45</v>
      </c>
      <c r="T104" s="199">
        <f>S104*H104</f>
        <v>58.5</v>
      </c>
      <c r="AR104" s="17" t="s">
        <v>131</v>
      </c>
      <c r="AT104" s="17" t="s">
        <v>126</v>
      </c>
      <c r="AU104" s="17" t="s">
        <v>80</v>
      </c>
      <c r="AY104" s="17" t="s">
        <v>123</v>
      </c>
      <c r="BE104" s="200">
        <f>IF(N104="základní",J104,0)</f>
        <v>0</v>
      </c>
      <c r="BF104" s="200">
        <f>IF(N104="snížená",J104,0)</f>
        <v>0</v>
      </c>
      <c r="BG104" s="200">
        <f>IF(N104="zákl. přenesená",J104,0)</f>
        <v>0</v>
      </c>
      <c r="BH104" s="200">
        <f>IF(N104="sníž. přenesená",J104,0)</f>
        <v>0</v>
      </c>
      <c r="BI104" s="200">
        <f>IF(N104="nulová",J104,0)</f>
        <v>0</v>
      </c>
      <c r="BJ104" s="17" t="s">
        <v>22</v>
      </c>
      <c r="BK104" s="200">
        <f>ROUND(I104*H104,2)</f>
        <v>0</v>
      </c>
      <c r="BL104" s="17" t="s">
        <v>131</v>
      </c>
      <c r="BM104" s="17" t="s">
        <v>144</v>
      </c>
    </row>
    <row r="105" spans="2:65" s="12" customFormat="1" x14ac:dyDescent="0.35">
      <c r="B105" s="201"/>
      <c r="C105" s="202"/>
      <c r="D105" s="203" t="s">
        <v>133</v>
      </c>
      <c r="E105" s="204" t="s">
        <v>20</v>
      </c>
      <c r="F105" s="205" t="s">
        <v>145</v>
      </c>
      <c r="G105" s="202"/>
      <c r="H105" s="206">
        <v>130</v>
      </c>
      <c r="I105" s="207"/>
      <c r="J105" s="202"/>
      <c r="K105" s="202"/>
      <c r="L105" s="208"/>
      <c r="M105" s="209"/>
      <c r="N105" s="210"/>
      <c r="O105" s="210"/>
      <c r="P105" s="210"/>
      <c r="Q105" s="210"/>
      <c r="R105" s="210"/>
      <c r="S105" s="210"/>
      <c r="T105" s="211"/>
      <c r="AT105" s="212" t="s">
        <v>133</v>
      </c>
      <c r="AU105" s="212" t="s">
        <v>80</v>
      </c>
      <c r="AV105" s="12" t="s">
        <v>80</v>
      </c>
      <c r="AW105" s="12" t="s">
        <v>37</v>
      </c>
      <c r="AX105" s="12" t="s">
        <v>74</v>
      </c>
      <c r="AY105" s="212" t="s">
        <v>123</v>
      </c>
    </row>
    <row r="106" spans="2:65" s="13" customFormat="1" x14ac:dyDescent="0.35">
      <c r="B106" s="213"/>
      <c r="C106" s="214"/>
      <c r="D106" s="215" t="s">
        <v>133</v>
      </c>
      <c r="E106" s="216" t="s">
        <v>20</v>
      </c>
      <c r="F106" s="217" t="s">
        <v>135</v>
      </c>
      <c r="G106" s="214"/>
      <c r="H106" s="218">
        <v>130</v>
      </c>
      <c r="I106" s="219"/>
      <c r="J106" s="214"/>
      <c r="K106" s="214"/>
      <c r="L106" s="220"/>
      <c r="M106" s="221"/>
      <c r="N106" s="222"/>
      <c r="O106" s="222"/>
      <c r="P106" s="222"/>
      <c r="Q106" s="222"/>
      <c r="R106" s="222"/>
      <c r="S106" s="222"/>
      <c r="T106" s="223"/>
      <c r="AT106" s="224" t="s">
        <v>133</v>
      </c>
      <c r="AU106" s="224" t="s">
        <v>80</v>
      </c>
      <c r="AV106" s="13" t="s">
        <v>131</v>
      </c>
      <c r="AW106" s="13" t="s">
        <v>37</v>
      </c>
      <c r="AX106" s="13" t="s">
        <v>22</v>
      </c>
      <c r="AY106" s="224" t="s">
        <v>123</v>
      </c>
    </row>
    <row r="107" spans="2:65" s="1" customFormat="1" ht="31.5" customHeight="1" x14ac:dyDescent="0.35">
      <c r="B107" s="34"/>
      <c r="C107" s="189" t="s">
        <v>146</v>
      </c>
      <c r="D107" s="189" t="s">
        <v>126</v>
      </c>
      <c r="E107" s="190" t="s">
        <v>147</v>
      </c>
      <c r="F107" s="191" t="s">
        <v>148</v>
      </c>
      <c r="G107" s="192" t="s">
        <v>149</v>
      </c>
      <c r="H107" s="193">
        <v>193.66</v>
      </c>
      <c r="I107" s="194"/>
      <c r="J107" s="195">
        <f>ROUND(I107*H107,2)</f>
        <v>0</v>
      </c>
      <c r="K107" s="191" t="s">
        <v>130</v>
      </c>
      <c r="L107" s="54"/>
      <c r="M107" s="196" t="s">
        <v>20</v>
      </c>
      <c r="N107" s="197" t="s">
        <v>45</v>
      </c>
      <c r="O107" s="35"/>
      <c r="P107" s="198">
        <f>O107*H107</f>
        <v>0</v>
      </c>
      <c r="Q107" s="198">
        <v>0</v>
      </c>
      <c r="R107" s="198">
        <f>Q107*H107</f>
        <v>0</v>
      </c>
      <c r="S107" s="198">
        <v>0</v>
      </c>
      <c r="T107" s="199">
        <f>S107*H107</f>
        <v>0</v>
      </c>
      <c r="AR107" s="17" t="s">
        <v>131</v>
      </c>
      <c r="AT107" s="17" t="s">
        <v>126</v>
      </c>
      <c r="AU107" s="17" t="s">
        <v>80</v>
      </c>
      <c r="AY107" s="17" t="s">
        <v>123</v>
      </c>
      <c r="BE107" s="200">
        <f>IF(N107="základní",J107,0)</f>
        <v>0</v>
      </c>
      <c r="BF107" s="200">
        <f>IF(N107="snížená",J107,0)</f>
        <v>0</v>
      </c>
      <c r="BG107" s="200">
        <f>IF(N107="zákl. přenesená",J107,0)</f>
        <v>0</v>
      </c>
      <c r="BH107" s="200">
        <f>IF(N107="sníž. přenesená",J107,0)</f>
        <v>0</v>
      </c>
      <c r="BI107" s="200">
        <f>IF(N107="nulová",J107,0)</f>
        <v>0</v>
      </c>
      <c r="BJ107" s="17" t="s">
        <v>22</v>
      </c>
      <c r="BK107" s="200">
        <f>ROUND(I107*H107,2)</f>
        <v>0</v>
      </c>
      <c r="BL107" s="17" t="s">
        <v>131</v>
      </c>
      <c r="BM107" s="17" t="s">
        <v>150</v>
      </c>
    </row>
    <row r="108" spans="2:65" s="12" customFormat="1" x14ac:dyDescent="0.35">
      <c r="B108" s="201"/>
      <c r="C108" s="202"/>
      <c r="D108" s="203" t="s">
        <v>133</v>
      </c>
      <c r="E108" s="204" t="s">
        <v>20</v>
      </c>
      <c r="F108" s="205" t="s">
        <v>151</v>
      </c>
      <c r="G108" s="202"/>
      <c r="H108" s="206">
        <v>193.66</v>
      </c>
      <c r="I108" s="207"/>
      <c r="J108" s="202"/>
      <c r="K108" s="202"/>
      <c r="L108" s="208"/>
      <c r="M108" s="209"/>
      <c r="N108" s="210"/>
      <c r="O108" s="210"/>
      <c r="P108" s="210"/>
      <c r="Q108" s="210"/>
      <c r="R108" s="210"/>
      <c r="S108" s="210"/>
      <c r="T108" s="211"/>
      <c r="AT108" s="212" t="s">
        <v>133</v>
      </c>
      <c r="AU108" s="212" t="s">
        <v>80</v>
      </c>
      <c r="AV108" s="12" t="s">
        <v>80</v>
      </c>
      <c r="AW108" s="12" t="s">
        <v>37</v>
      </c>
      <c r="AX108" s="12" t="s">
        <v>74</v>
      </c>
      <c r="AY108" s="212" t="s">
        <v>123</v>
      </c>
    </row>
    <row r="109" spans="2:65" s="13" customFormat="1" x14ac:dyDescent="0.35">
      <c r="B109" s="213"/>
      <c r="C109" s="214"/>
      <c r="D109" s="215" t="s">
        <v>133</v>
      </c>
      <c r="E109" s="216" t="s">
        <v>20</v>
      </c>
      <c r="F109" s="217" t="s">
        <v>135</v>
      </c>
      <c r="G109" s="214"/>
      <c r="H109" s="218">
        <v>193.66</v>
      </c>
      <c r="I109" s="219"/>
      <c r="J109" s="214"/>
      <c r="K109" s="214"/>
      <c r="L109" s="220"/>
      <c r="M109" s="221"/>
      <c r="N109" s="222"/>
      <c r="O109" s="222"/>
      <c r="P109" s="222"/>
      <c r="Q109" s="222"/>
      <c r="R109" s="222"/>
      <c r="S109" s="222"/>
      <c r="T109" s="223"/>
      <c r="AT109" s="224" t="s">
        <v>133</v>
      </c>
      <c r="AU109" s="224" t="s">
        <v>80</v>
      </c>
      <c r="AV109" s="13" t="s">
        <v>131</v>
      </c>
      <c r="AW109" s="13" t="s">
        <v>37</v>
      </c>
      <c r="AX109" s="13" t="s">
        <v>22</v>
      </c>
      <c r="AY109" s="224" t="s">
        <v>123</v>
      </c>
    </row>
    <row r="110" spans="2:65" s="1" customFormat="1" ht="44.25" customHeight="1" x14ac:dyDescent="0.35">
      <c r="B110" s="34"/>
      <c r="C110" s="189" t="s">
        <v>131</v>
      </c>
      <c r="D110" s="189" t="s">
        <v>126</v>
      </c>
      <c r="E110" s="190" t="s">
        <v>152</v>
      </c>
      <c r="F110" s="191" t="s">
        <v>153</v>
      </c>
      <c r="G110" s="192" t="s">
        <v>149</v>
      </c>
      <c r="H110" s="193">
        <v>193.66</v>
      </c>
      <c r="I110" s="194"/>
      <c r="J110" s="195">
        <f>ROUND(I110*H110,2)</f>
        <v>0</v>
      </c>
      <c r="K110" s="191" t="s">
        <v>130</v>
      </c>
      <c r="L110" s="54"/>
      <c r="M110" s="196" t="s">
        <v>20</v>
      </c>
      <c r="N110" s="197" t="s">
        <v>45</v>
      </c>
      <c r="O110" s="35"/>
      <c r="P110" s="198">
        <f>O110*H110</f>
        <v>0</v>
      </c>
      <c r="Q110" s="198">
        <v>0</v>
      </c>
      <c r="R110" s="198">
        <f>Q110*H110</f>
        <v>0</v>
      </c>
      <c r="S110" s="198">
        <v>0</v>
      </c>
      <c r="T110" s="199">
        <f>S110*H110</f>
        <v>0</v>
      </c>
      <c r="AR110" s="17" t="s">
        <v>131</v>
      </c>
      <c r="AT110" s="17" t="s">
        <v>126</v>
      </c>
      <c r="AU110" s="17" t="s">
        <v>80</v>
      </c>
      <c r="AY110" s="17" t="s">
        <v>123</v>
      </c>
      <c r="BE110" s="200">
        <f>IF(N110="základní",J110,0)</f>
        <v>0</v>
      </c>
      <c r="BF110" s="200">
        <f>IF(N110="snížená",J110,0)</f>
        <v>0</v>
      </c>
      <c r="BG110" s="200">
        <f>IF(N110="zákl. přenesená",J110,0)</f>
        <v>0</v>
      </c>
      <c r="BH110" s="200">
        <f>IF(N110="sníž. přenesená",J110,0)</f>
        <v>0</v>
      </c>
      <c r="BI110" s="200">
        <f>IF(N110="nulová",J110,0)</f>
        <v>0</v>
      </c>
      <c r="BJ110" s="17" t="s">
        <v>22</v>
      </c>
      <c r="BK110" s="200">
        <f>ROUND(I110*H110,2)</f>
        <v>0</v>
      </c>
      <c r="BL110" s="17" t="s">
        <v>131</v>
      </c>
      <c r="BM110" s="17" t="s">
        <v>154</v>
      </c>
    </row>
    <row r="111" spans="2:65" s="12" customFormat="1" x14ac:dyDescent="0.35">
      <c r="B111" s="201"/>
      <c r="C111" s="202"/>
      <c r="D111" s="203" t="s">
        <v>133</v>
      </c>
      <c r="E111" s="204" t="s">
        <v>20</v>
      </c>
      <c r="F111" s="205" t="s">
        <v>151</v>
      </c>
      <c r="G111" s="202"/>
      <c r="H111" s="206">
        <v>193.66</v>
      </c>
      <c r="I111" s="207"/>
      <c r="J111" s="202"/>
      <c r="K111" s="202"/>
      <c r="L111" s="208"/>
      <c r="M111" s="209"/>
      <c r="N111" s="210"/>
      <c r="O111" s="210"/>
      <c r="P111" s="210"/>
      <c r="Q111" s="210"/>
      <c r="R111" s="210"/>
      <c r="S111" s="210"/>
      <c r="T111" s="211"/>
      <c r="AT111" s="212" t="s">
        <v>133</v>
      </c>
      <c r="AU111" s="212" t="s">
        <v>80</v>
      </c>
      <c r="AV111" s="12" t="s">
        <v>80</v>
      </c>
      <c r="AW111" s="12" t="s">
        <v>37</v>
      </c>
      <c r="AX111" s="12" t="s">
        <v>74</v>
      </c>
      <c r="AY111" s="212" t="s">
        <v>123</v>
      </c>
    </row>
    <row r="112" spans="2:65" s="13" customFormat="1" x14ac:dyDescent="0.35">
      <c r="B112" s="213"/>
      <c r="C112" s="214"/>
      <c r="D112" s="215" t="s">
        <v>133</v>
      </c>
      <c r="E112" s="216" t="s">
        <v>20</v>
      </c>
      <c r="F112" s="217" t="s">
        <v>135</v>
      </c>
      <c r="G112" s="214"/>
      <c r="H112" s="218">
        <v>193.66</v>
      </c>
      <c r="I112" s="219"/>
      <c r="J112" s="214"/>
      <c r="K112" s="214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133</v>
      </c>
      <c r="AU112" s="224" t="s">
        <v>80</v>
      </c>
      <c r="AV112" s="13" t="s">
        <v>131</v>
      </c>
      <c r="AW112" s="13" t="s">
        <v>37</v>
      </c>
      <c r="AX112" s="13" t="s">
        <v>22</v>
      </c>
      <c r="AY112" s="224" t="s">
        <v>123</v>
      </c>
    </row>
    <row r="113" spans="2:65" s="1" customFormat="1" ht="31.5" customHeight="1" x14ac:dyDescent="0.35">
      <c r="B113" s="34"/>
      <c r="C113" s="189" t="s">
        <v>155</v>
      </c>
      <c r="D113" s="189" t="s">
        <v>126</v>
      </c>
      <c r="E113" s="190" t="s">
        <v>156</v>
      </c>
      <c r="F113" s="191" t="s">
        <v>157</v>
      </c>
      <c r="G113" s="192" t="s">
        <v>149</v>
      </c>
      <c r="H113" s="193">
        <v>12.48</v>
      </c>
      <c r="I113" s="194"/>
      <c r="J113" s="195">
        <f>ROUND(I113*H113,2)</f>
        <v>0</v>
      </c>
      <c r="K113" s="191" t="s">
        <v>130</v>
      </c>
      <c r="L113" s="54"/>
      <c r="M113" s="196" t="s">
        <v>20</v>
      </c>
      <c r="N113" s="197" t="s">
        <v>45</v>
      </c>
      <c r="O113" s="35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AR113" s="17" t="s">
        <v>131</v>
      </c>
      <c r="AT113" s="17" t="s">
        <v>126</v>
      </c>
      <c r="AU113" s="17" t="s">
        <v>80</v>
      </c>
      <c r="AY113" s="17" t="s">
        <v>123</v>
      </c>
      <c r="BE113" s="200">
        <f>IF(N113="základní",J113,0)</f>
        <v>0</v>
      </c>
      <c r="BF113" s="200">
        <f>IF(N113="snížená",J113,0)</f>
        <v>0</v>
      </c>
      <c r="BG113" s="200">
        <f>IF(N113="zákl. přenesená",J113,0)</f>
        <v>0</v>
      </c>
      <c r="BH113" s="200">
        <f>IF(N113="sníž. přenesená",J113,0)</f>
        <v>0</v>
      </c>
      <c r="BI113" s="200">
        <f>IF(N113="nulová",J113,0)</f>
        <v>0</v>
      </c>
      <c r="BJ113" s="17" t="s">
        <v>22</v>
      </c>
      <c r="BK113" s="200">
        <f>ROUND(I113*H113,2)</f>
        <v>0</v>
      </c>
      <c r="BL113" s="17" t="s">
        <v>131</v>
      </c>
      <c r="BM113" s="17" t="s">
        <v>158</v>
      </c>
    </row>
    <row r="114" spans="2:65" s="12" customFormat="1" x14ac:dyDescent="0.35">
      <c r="B114" s="201"/>
      <c r="C114" s="202"/>
      <c r="D114" s="203" t="s">
        <v>133</v>
      </c>
      <c r="E114" s="204" t="s">
        <v>20</v>
      </c>
      <c r="F114" s="205" t="s">
        <v>159</v>
      </c>
      <c r="G114" s="202"/>
      <c r="H114" s="206">
        <v>12.48</v>
      </c>
      <c r="I114" s="207"/>
      <c r="J114" s="202"/>
      <c r="K114" s="202"/>
      <c r="L114" s="208"/>
      <c r="M114" s="209"/>
      <c r="N114" s="210"/>
      <c r="O114" s="210"/>
      <c r="P114" s="210"/>
      <c r="Q114" s="210"/>
      <c r="R114" s="210"/>
      <c r="S114" s="210"/>
      <c r="T114" s="211"/>
      <c r="AT114" s="212" t="s">
        <v>133</v>
      </c>
      <c r="AU114" s="212" t="s">
        <v>80</v>
      </c>
      <c r="AV114" s="12" t="s">
        <v>80</v>
      </c>
      <c r="AW114" s="12" t="s">
        <v>37</v>
      </c>
      <c r="AX114" s="12" t="s">
        <v>74</v>
      </c>
      <c r="AY114" s="212" t="s">
        <v>123</v>
      </c>
    </row>
    <row r="115" spans="2:65" s="13" customFormat="1" x14ac:dyDescent="0.35">
      <c r="B115" s="213"/>
      <c r="C115" s="214"/>
      <c r="D115" s="215" t="s">
        <v>133</v>
      </c>
      <c r="E115" s="216" t="s">
        <v>20</v>
      </c>
      <c r="F115" s="217" t="s">
        <v>135</v>
      </c>
      <c r="G115" s="214"/>
      <c r="H115" s="218">
        <v>12.48</v>
      </c>
      <c r="I115" s="219"/>
      <c r="J115" s="214"/>
      <c r="K115" s="214"/>
      <c r="L115" s="220"/>
      <c r="M115" s="221"/>
      <c r="N115" s="222"/>
      <c r="O115" s="222"/>
      <c r="P115" s="222"/>
      <c r="Q115" s="222"/>
      <c r="R115" s="222"/>
      <c r="S115" s="222"/>
      <c r="T115" s="223"/>
      <c r="AT115" s="224" t="s">
        <v>133</v>
      </c>
      <c r="AU115" s="224" t="s">
        <v>80</v>
      </c>
      <c r="AV115" s="13" t="s">
        <v>131</v>
      </c>
      <c r="AW115" s="13" t="s">
        <v>37</v>
      </c>
      <c r="AX115" s="13" t="s">
        <v>22</v>
      </c>
      <c r="AY115" s="224" t="s">
        <v>123</v>
      </c>
    </row>
    <row r="116" spans="2:65" s="1" customFormat="1" ht="31.5" customHeight="1" x14ac:dyDescent="0.35">
      <c r="B116" s="34"/>
      <c r="C116" s="189" t="s">
        <v>160</v>
      </c>
      <c r="D116" s="189" t="s">
        <v>126</v>
      </c>
      <c r="E116" s="190" t="s">
        <v>161</v>
      </c>
      <c r="F116" s="191" t="s">
        <v>162</v>
      </c>
      <c r="G116" s="192" t="s">
        <v>129</v>
      </c>
      <c r="H116" s="193">
        <v>62.56</v>
      </c>
      <c r="I116" s="194"/>
      <c r="J116" s="195">
        <f>ROUND(I116*H116,2)</f>
        <v>0</v>
      </c>
      <c r="K116" s="191" t="s">
        <v>20</v>
      </c>
      <c r="L116" s="54"/>
      <c r="M116" s="196" t="s">
        <v>20</v>
      </c>
      <c r="N116" s="197" t="s">
        <v>45</v>
      </c>
      <c r="O116" s="35"/>
      <c r="P116" s="198">
        <f>O116*H116</f>
        <v>0</v>
      </c>
      <c r="Q116" s="198">
        <v>0</v>
      </c>
      <c r="R116" s="198">
        <f>Q116*H116</f>
        <v>0</v>
      </c>
      <c r="S116" s="198">
        <v>0</v>
      </c>
      <c r="T116" s="199">
        <f>S116*H116</f>
        <v>0</v>
      </c>
      <c r="AR116" s="17" t="s">
        <v>131</v>
      </c>
      <c r="AT116" s="17" t="s">
        <v>126</v>
      </c>
      <c r="AU116" s="17" t="s">
        <v>80</v>
      </c>
      <c r="AY116" s="17" t="s">
        <v>123</v>
      </c>
      <c r="BE116" s="200">
        <f>IF(N116="základní",J116,0)</f>
        <v>0</v>
      </c>
      <c r="BF116" s="200">
        <f>IF(N116="snížená",J116,0)</f>
        <v>0</v>
      </c>
      <c r="BG116" s="200">
        <f>IF(N116="zákl. přenesená",J116,0)</f>
        <v>0</v>
      </c>
      <c r="BH116" s="200">
        <f>IF(N116="sníž. přenesená",J116,0)</f>
        <v>0</v>
      </c>
      <c r="BI116" s="200">
        <f>IF(N116="nulová",J116,0)</f>
        <v>0</v>
      </c>
      <c r="BJ116" s="17" t="s">
        <v>22</v>
      </c>
      <c r="BK116" s="200">
        <f>ROUND(I116*H116,2)</f>
        <v>0</v>
      </c>
      <c r="BL116" s="17" t="s">
        <v>131</v>
      </c>
      <c r="BM116" s="17" t="s">
        <v>163</v>
      </c>
    </row>
    <row r="117" spans="2:65" s="12" customFormat="1" x14ac:dyDescent="0.35">
      <c r="B117" s="201"/>
      <c r="C117" s="202"/>
      <c r="D117" s="203" t="s">
        <v>133</v>
      </c>
      <c r="E117" s="204" t="s">
        <v>20</v>
      </c>
      <c r="F117" s="205" t="s">
        <v>164</v>
      </c>
      <c r="G117" s="202"/>
      <c r="H117" s="206">
        <v>62.56</v>
      </c>
      <c r="I117" s="207"/>
      <c r="J117" s="202"/>
      <c r="K117" s="202"/>
      <c r="L117" s="208"/>
      <c r="M117" s="209"/>
      <c r="N117" s="210"/>
      <c r="O117" s="210"/>
      <c r="P117" s="210"/>
      <c r="Q117" s="210"/>
      <c r="R117" s="210"/>
      <c r="S117" s="210"/>
      <c r="T117" s="211"/>
      <c r="AT117" s="212" t="s">
        <v>133</v>
      </c>
      <c r="AU117" s="212" t="s">
        <v>80</v>
      </c>
      <c r="AV117" s="12" t="s">
        <v>80</v>
      </c>
      <c r="AW117" s="12" t="s">
        <v>37</v>
      </c>
      <c r="AX117" s="12" t="s">
        <v>74</v>
      </c>
      <c r="AY117" s="212" t="s">
        <v>123</v>
      </c>
    </row>
    <row r="118" spans="2:65" s="13" customFormat="1" x14ac:dyDescent="0.35">
      <c r="B118" s="213"/>
      <c r="C118" s="214"/>
      <c r="D118" s="215" t="s">
        <v>133</v>
      </c>
      <c r="E118" s="216" t="s">
        <v>20</v>
      </c>
      <c r="F118" s="217" t="s">
        <v>135</v>
      </c>
      <c r="G118" s="214"/>
      <c r="H118" s="218">
        <v>62.56</v>
      </c>
      <c r="I118" s="219"/>
      <c r="J118" s="214"/>
      <c r="K118" s="214"/>
      <c r="L118" s="220"/>
      <c r="M118" s="221"/>
      <c r="N118" s="222"/>
      <c r="O118" s="222"/>
      <c r="P118" s="222"/>
      <c r="Q118" s="222"/>
      <c r="R118" s="222"/>
      <c r="S118" s="222"/>
      <c r="T118" s="223"/>
      <c r="AT118" s="224" t="s">
        <v>133</v>
      </c>
      <c r="AU118" s="224" t="s">
        <v>80</v>
      </c>
      <c r="AV118" s="13" t="s">
        <v>131</v>
      </c>
      <c r="AW118" s="13" t="s">
        <v>37</v>
      </c>
      <c r="AX118" s="13" t="s">
        <v>22</v>
      </c>
      <c r="AY118" s="224" t="s">
        <v>123</v>
      </c>
    </row>
    <row r="119" spans="2:65" s="1" customFormat="1" ht="22.5" customHeight="1" x14ac:dyDescent="0.35">
      <c r="B119" s="34"/>
      <c r="C119" s="189" t="s">
        <v>165</v>
      </c>
      <c r="D119" s="189" t="s">
        <v>126</v>
      </c>
      <c r="E119" s="190" t="s">
        <v>166</v>
      </c>
      <c r="F119" s="191" t="s">
        <v>167</v>
      </c>
      <c r="G119" s="192" t="s">
        <v>129</v>
      </c>
      <c r="H119" s="193">
        <v>597</v>
      </c>
      <c r="I119" s="194"/>
      <c r="J119" s="195">
        <f>ROUND(I119*H119,2)</f>
        <v>0</v>
      </c>
      <c r="K119" s="191" t="s">
        <v>130</v>
      </c>
      <c r="L119" s="54"/>
      <c r="M119" s="196" t="s">
        <v>20</v>
      </c>
      <c r="N119" s="197" t="s">
        <v>45</v>
      </c>
      <c r="O119" s="35"/>
      <c r="P119" s="198">
        <f>O119*H119</f>
        <v>0</v>
      </c>
      <c r="Q119" s="198">
        <v>0</v>
      </c>
      <c r="R119" s="198">
        <f>Q119*H119</f>
        <v>0</v>
      </c>
      <c r="S119" s="198">
        <v>0</v>
      </c>
      <c r="T119" s="199">
        <f>S119*H119</f>
        <v>0</v>
      </c>
      <c r="AR119" s="17" t="s">
        <v>131</v>
      </c>
      <c r="AT119" s="17" t="s">
        <v>126</v>
      </c>
      <c r="AU119" s="17" t="s">
        <v>80</v>
      </c>
      <c r="AY119" s="17" t="s">
        <v>123</v>
      </c>
      <c r="BE119" s="200">
        <f>IF(N119="základní",J119,0)</f>
        <v>0</v>
      </c>
      <c r="BF119" s="200">
        <f>IF(N119="snížená",J119,0)</f>
        <v>0</v>
      </c>
      <c r="BG119" s="200">
        <f>IF(N119="zákl. přenesená",J119,0)</f>
        <v>0</v>
      </c>
      <c r="BH119" s="200">
        <f>IF(N119="sníž. přenesená",J119,0)</f>
        <v>0</v>
      </c>
      <c r="BI119" s="200">
        <f>IF(N119="nulová",J119,0)</f>
        <v>0</v>
      </c>
      <c r="BJ119" s="17" t="s">
        <v>22</v>
      </c>
      <c r="BK119" s="200">
        <f>ROUND(I119*H119,2)</f>
        <v>0</v>
      </c>
      <c r="BL119" s="17" t="s">
        <v>131</v>
      </c>
      <c r="BM119" s="17" t="s">
        <v>168</v>
      </c>
    </row>
    <row r="120" spans="2:65" s="12" customFormat="1" x14ac:dyDescent="0.35">
      <c r="B120" s="201"/>
      <c r="C120" s="202"/>
      <c r="D120" s="203" t="s">
        <v>133</v>
      </c>
      <c r="E120" s="204" t="s">
        <v>20</v>
      </c>
      <c r="F120" s="205" t="s">
        <v>169</v>
      </c>
      <c r="G120" s="202"/>
      <c r="H120" s="206">
        <v>597</v>
      </c>
      <c r="I120" s="207"/>
      <c r="J120" s="202"/>
      <c r="K120" s="202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133</v>
      </c>
      <c r="AU120" s="212" t="s">
        <v>80</v>
      </c>
      <c r="AV120" s="12" t="s">
        <v>80</v>
      </c>
      <c r="AW120" s="12" t="s">
        <v>37</v>
      </c>
      <c r="AX120" s="12" t="s">
        <v>74</v>
      </c>
      <c r="AY120" s="212" t="s">
        <v>123</v>
      </c>
    </row>
    <row r="121" spans="2:65" s="13" customFormat="1" x14ac:dyDescent="0.35">
      <c r="B121" s="213"/>
      <c r="C121" s="214"/>
      <c r="D121" s="215" t="s">
        <v>133</v>
      </c>
      <c r="E121" s="216" t="s">
        <v>20</v>
      </c>
      <c r="F121" s="217" t="s">
        <v>135</v>
      </c>
      <c r="G121" s="214"/>
      <c r="H121" s="218">
        <v>597</v>
      </c>
      <c r="I121" s="219"/>
      <c r="J121" s="214"/>
      <c r="K121" s="214"/>
      <c r="L121" s="220"/>
      <c r="M121" s="221"/>
      <c r="N121" s="222"/>
      <c r="O121" s="222"/>
      <c r="P121" s="222"/>
      <c r="Q121" s="222"/>
      <c r="R121" s="222"/>
      <c r="S121" s="222"/>
      <c r="T121" s="223"/>
      <c r="AT121" s="224" t="s">
        <v>133</v>
      </c>
      <c r="AU121" s="224" t="s">
        <v>80</v>
      </c>
      <c r="AV121" s="13" t="s">
        <v>131</v>
      </c>
      <c r="AW121" s="13" t="s">
        <v>37</v>
      </c>
      <c r="AX121" s="13" t="s">
        <v>22</v>
      </c>
      <c r="AY121" s="224" t="s">
        <v>123</v>
      </c>
    </row>
    <row r="122" spans="2:65" s="1" customFormat="1" ht="22.5" customHeight="1" x14ac:dyDescent="0.35">
      <c r="B122" s="34"/>
      <c r="C122" s="225" t="s">
        <v>170</v>
      </c>
      <c r="D122" s="225" t="s">
        <v>171</v>
      </c>
      <c r="E122" s="226" t="s">
        <v>172</v>
      </c>
      <c r="F122" s="227" t="s">
        <v>173</v>
      </c>
      <c r="G122" s="228" t="s">
        <v>129</v>
      </c>
      <c r="H122" s="229">
        <v>3.12</v>
      </c>
      <c r="I122" s="230"/>
      <c r="J122" s="231">
        <f>ROUND(I122*H122,2)</f>
        <v>0</v>
      </c>
      <c r="K122" s="227" t="s">
        <v>130</v>
      </c>
      <c r="L122" s="232"/>
      <c r="M122" s="233" t="s">
        <v>20</v>
      </c>
      <c r="N122" s="234" t="s">
        <v>45</v>
      </c>
      <c r="O122" s="35"/>
      <c r="P122" s="198">
        <f>O122*H122</f>
        <v>0</v>
      </c>
      <c r="Q122" s="198">
        <v>0.13100000000000001</v>
      </c>
      <c r="R122" s="198">
        <f>Q122*H122</f>
        <v>0.40872000000000003</v>
      </c>
      <c r="S122" s="198">
        <v>0</v>
      </c>
      <c r="T122" s="199">
        <f>S122*H122</f>
        <v>0</v>
      </c>
      <c r="AR122" s="17" t="s">
        <v>170</v>
      </c>
      <c r="AT122" s="17" t="s">
        <v>171</v>
      </c>
      <c r="AU122" s="17" t="s">
        <v>80</v>
      </c>
      <c r="AY122" s="17" t="s">
        <v>123</v>
      </c>
      <c r="BE122" s="200">
        <f>IF(N122="základní",J122,0)</f>
        <v>0</v>
      </c>
      <c r="BF122" s="200">
        <f>IF(N122="snížená",J122,0)</f>
        <v>0</v>
      </c>
      <c r="BG122" s="200">
        <f>IF(N122="zákl. přenesená",J122,0)</f>
        <v>0</v>
      </c>
      <c r="BH122" s="200">
        <f>IF(N122="sníž. přenesená",J122,0)</f>
        <v>0</v>
      </c>
      <c r="BI122" s="200">
        <f>IF(N122="nulová",J122,0)</f>
        <v>0</v>
      </c>
      <c r="BJ122" s="17" t="s">
        <v>22</v>
      </c>
      <c r="BK122" s="200">
        <f>ROUND(I122*H122,2)</f>
        <v>0</v>
      </c>
      <c r="BL122" s="17" t="s">
        <v>131</v>
      </c>
      <c r="BM122" s="17" t="s">
        <v>174</v>
      </c>
    </row>
    <row r="123" spans="2:65" s="12" customFormat="1" x14ac:dyDescent="0.35">
      <c r="B123" s="201"/>
      <c r="C123" s="202"/>
      <c r="D123" s="203" t="s">
        <v>133</v>
      </c>
      <c r="E123" s="204" t="s">
        <v>20</v>
      </c>
      <c r="F123" s="205" t="s">
        <v>20</v>
      </c>
      <c r="G123" s="202"/>
      <c r="H123" s="206">
        <v>0</v>
      </c>
      <c r="I123" s="207"/>
      <c r="J123" s="202"/>
      <c r="K123" s="202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133</v>
      </c>
      <c r="AU123" s="212" t="s">
        <v>80</v>
      </c>
      <c r="AV123" s="12" t="s">
        <v>80</v>
      </c>
      <c r="AW123" s="12" t="s">
        <v>37</v>
      </c>
      <c r="AX123" s="12" t="s">
        <v>74</v>
      </c>
      <c r="AY123" s="212" t="s">
        <v>123</v>
      </c>
    </row>
    <row r="124" spans="2:65" s="12" customFormat="1" x14ac:dyDescent="0.35">
      <c r="B124" s="201"/>
      <c r="C124" s="202"/>
      <c r="D124" s="203" t="s">
        <v>133</v>
      </c>
      <c r="E124" s="204" t="s">
        <v>20</v>
      </c>
      <c r="F124" s="205" t="s">
        <v>175</v>
      </c>
      <c r="G124" s="202"/>
      <c r="H124" s="206">
        <v>3.12</v>
      </c>
      <c r="I124" s="207"/>
      <c r="J124" s="202"/>
      <c r="K124" s="202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133</v>
      </c>
      <c r="AU124" s="212" t="s">
        <v>80</v>
      </c>
      <c r="AV124" s="12" t="s">
        <v>80</v>
      </c>
      <c r="AW124" s="12" t="s">
        <v>37</v>
      </c>
      <c r="AX124" s="12" t="s">
        <v>74</v>
      </c>
      <c r="AY124" s="212" t="s">
        <v>123</v>
      </c>
    </row>
    <row r="125" spans="2:65" s="13" customFormat="1" x14ac:dyDescent="0.35">
      <c r="B125" s="213"/>
      <c r="C125" s="214"/>
      <c r="D125" s="203" t="s">
        <v>133</v>
      </c>
      <c r="E125" s="235" t="s">
        <v>20</v>
      </c>
      <c r="F125" s="236" t="s">
        <v>135</v>
      </c>
      <c r="G125" s="214"/>
      <c r="H125" s="237">
        <v>3.12</v>
      </c>
      <c r="I125" s="219"/>
      <c r="J125" s="214"/>
      <c r="K125" s="214"/>
      <c r="L125" s="220"/>
      <c r="M125" s="221"/>
      <c r="N125" s="222"/>
      <c r="O125" s="222"/>
      <c r="P125" s="222"/>
      <c r="Q125" s="222"/>
      <c r="R125" s="222"/>
      <c r="S125" s="222"/>
      <c r="T125" s="223"/>
      <c r="AT125" s="224" t="s">
        <v>133</v>
      </c>
      <c r="AU125" s="224" t="s">
        <v>80</v>
      </c>
      <c r="AV125" s="13" t="s">
        <v>131</v>
      </c>
      <c r="AW125" s="13" t="s">
        <v>37</v>
      </c>
      <c r="AX125" s="13" t="s">
        <v>22</v>
      </c>
      <c r="AY125" s="224" t="s">
        <v>123</v>
      </c>
    </row>
    <row r="126" spans="2:65" s="11" customFormat="1" ht="29.9" customHeight="1" x14ac:dyDescent="0.35">
      <c r="B126" s="172"/>
      <c r="C126" s="173"/>
      <c r="D126" s="186" t="s">
        <v>73</v>
      </c>
      <c r="E126" s="187" t="s">
        <v>155</v>
      </c>
      <c r="F126" s="187" t="s">
        <v>176</v>
      </c>
      <c r="G126" s="173"/>
      <c r="H126" s="173"/>
      <c r="I126" s="176"/>
      <c r="J126" s="188">
        <f>BK126</f>
        <v>0</v>
      </c>
      <c r="K126" s="173"/>
      <c r="L126" s="178"/>
      <c r="M126" s="179"/>
      <c r="N126" s="180"/>
      <c r="O126" s="180"/>
      <c r="P126" s="181">
        <f>SUM(P127:P161)</f>
        <v>0</v>
      </c>
      <c r="Q126" s="180"/>
      <c r="R126" s="181">
        <f>SUM(R127:R161)</f>
        <v>108.62062299999999</v>
      </c>
      <c r="S126" s="180"/>
      <c r="T126" s="182">
        <f>SUM(T127:T161)</f>
        <v>0</v>
      </c>
      <c r="AR126" s="183" t="s">
        <v>22</v>
      </c>
      <c r="AT126" s="184" t="s">
        <v>73</v>
      </c>
      <c r="AU126" s="184" t="s">
        <v>22</v>
      </c>
      <c r="AY126" s="183" t="s">
        <v>123</v>
      </c>
      <c r="BK126" s="185">
        <f>SUM(BK127:BK161)</f>
        <v>0</v>
      </c>
    </row>
    <row r="127" spans="2:65" s="1" customFormat="1" ht="22.5" customHeight="1" x14ac:dyDescent="0.35">
      <c r="B127" s="34"/>
      <c r="C127" s="189" t="s">
        <v>177</v>
      </c>
      <c r="D127" s="189" t="s">
        <v>126</v>
      </c>
      <c r="E127" s="190" t="s">
        <v>178</v>
      </c>
      <c r="F127" s="191" t="s">
        <v>179</v>
      </c>
      <c r="G127" s="192" t="s">
        <v>129</v>
      </c>
      <c r="H127" s="193">
        <v>523.6</v>
      </c>
      <c r="I127" s="194"/>
      <c r="J127" s="195">
        <f>ROUND(I127*H127,2)</f>
        <v>0</v>
      </c>
      <c r="K127" s="191" t="s">
        <v>130</v>
      </c>
      <c r="L127" s="54"/>
      <c r="M127" s="196" t="s">
        <v>20</v>
      </c>
      <c r="N127" s="197" t="s">
        <v>45</v>
      </c>
      <c r="O127" s="35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AR127" s="17" t="s">
        <v>131</v>
      </c>
      <c r="AT127" s="17" t="s">
        <v>126</v>
      </c>
      <c r="AU127" s="17" t="s">
        <v>80</v>
      </c>
      <c r="AY127" s="17" t="s">
        <v>123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7" t="s">
        <v>22</v>
      </c>
      <c r="BK127" s="200">
        <f>ROUND(I127*H127,2)</f>
        <v>0</v>
      </c>
      <c r="BL127" s="17" t="s">
        <v>131</v>
      </c>
      <c r="BM127" s="17" t="s">
        <v>180</v>
      </c>
    </row>
    <row r="128" spans="2:65" s="12" customFormat="1" x14ac:dyDescent="0.35">
      <c r="B128" s="201"/>
      <c r="C128" s="202"/>
      <c r="D128" s="203" t="s">
        <v>133</v>
      </c>
      <c r="E128" s="204" t="s">
        <v>20</v>
      </c>
      <c r="F128" s="205" t="s">
        <v>181</v>
      </c>
      <c r="G128" s="202"/>
      <c r="H128" s="206">
        <v>523.6</v>
      </c>
      <c r="I128" s="207"/>
      <c r="J128" s="202"/>
      <c r="K128" s="202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133</v>
      </c>
      <c r="AU128" s="212" t="s">
        <v>80</v>
      </c>
      <c r="AV128" s="12" t="s">
        <v>80</v>
      </c>
      <c r="AW128" s="12" t="s">
        <v>37</v>
      </c>
      <c r="AX128" s="12" t="s">
        <v>74</v>
      </c>
      <c r="AY128" s="212" t="s">
        <v>123</v>
      </c>
    </row>
    <row r="129" spans="2:65" s="13" customFormat="1" x14ac:dyDescent="0.35">
      <c r="B129" s="213"/>
      <c r="C129" s="214"/>
      <c r="D129" s="215" t="s">
        <v>133</v>
      </c>
      <c r="E129" s="216" t="s">
        <v>20</v>
      </c>
      <c r="F129" s="217" t="s">
        <v>135</v>
      </c>
      <c r="G129" s="214"/>
      <c r="H129" s="218">
        <v>523.6</v>
      </c>
      <c r="I129" s="219"/>
      <c r="J129" s="214"/>
      <c r="K129" s="214"/>
      <c r="L129" s="220"/>
      <c r="M129" s="221"/>
      <c r="N129" s="222"/>
      <c r="O129" s="222"/>
      <c r="P129" s="222"/>
      <c r="Q129" s="222"/>
      <c r="R129" s="222"/>
      <c r="S129" s="222"/>
      <c r="T129" s="223"/>
      <c r="AT129" s="224" t="s">
        <v>133</v>
      </c>
      <c r="AU129" s="224" t="s">
        <v>80</v>
      </c>
      <c r="AV129" s="13" t="s">
        <v>131</v>
      </c>
      <c r="AW129" s="13" t="s">
        <v>37</v>
      </c>
      <c r="AX129" s="13" t="s">
        <v>22</v>
      </c>
      <c r="AY129" s="224" t="s">
        <v>123</v>
      </c>
    </row>
    <row r="130" spans="2:65" s="1" customFormat="1" ht="22.5" customHeight="1" x14ac:dyDescent="0.35">
      <c r="B130" s="34"/>
      <c r="C130" s="189" t="s">
        <v>27</v>
      </c>
      <c r="D130" s="189" t="s">
        <v>126</v>
      </c>
      <c r="E130" s="190" t="s">
        <v>182</v>
      </c>
      <c r="F130" s="191" t="s">
        <v>183</v>
      </c>
      <c r="G130" s="192" t="s">
        <v>129</v>
      </c>
      <c r="H130" s="193">
        <v>73.42</v>
      </c>
      <c r="I130" s="194"/>
      <c r="J130" s="195">
        <f>ROUND(I130*H130,2)</f>
        <v>0</v>
      </c>
      <c r="K130" s="191" t="s">
        <v>130</v>
      </c>
      <c r="L130" s="54"/>
      <c r="M130" s="196" t="s">
        <v>20</v>
      </c>
      <c r="N130" s="197" t="s">
        <v>45</v>
      </c>
      <c r="O130" s="35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AR130" s="17" t="s">
        <v>131</v>
      </c>
      <c r="AT130" s="17" t="s">
        <v>126</v>
      </c>
      <c r="AU130" s="17" t="s">
        <v>80</v>
      </c>
      <c r="AY130" s="17" t="s">
        <v>123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22</v>
      </c>
      <c r="BK130" s="200">
        <f>ROUND(I130*H130,2)</f>
        <v>0</v>
      </c>
      <c r="BL130" s="17" t="s">
        <v>131</v>
      </c>
      <c r="BM130" s="17" t="s">
        <v>184</v>
      </c>
    </row>
    <row r="131" spans="2:65" s="12" customFormat="1" x14ac:dyDescent="0.35">
      <c r="B131" s="201"/>
      <c r="C131" s="202"/>
      <c r="D131" s="203" t="s">
        <v>133</v>
      </c>
      <c r="E131" s="204" t="s">
        <v>20</v>
      </c>
      <c r="F131" s="205" t="s">
        <v>185</v>
      </c>
      <c r="G131" s="202"/>
      <c r="H131" s="206">
        <v>73.42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133</v>
      </c>
      <c r="AU131" s="212" t="s">
        <v>80</v>
      </c>
      <c r="AV131" s="12" t="s">
        <v>80</v>
      </c>
      <c r="AW131" s="12" t="s">
        <v>37</v>
      </c>
      <c r="AX131" s="12" t="s">
        <v>74</v>
      </c>
      <c r="AY131" s="212" t="s">
        <v>123</v>
      </c>
    </row>
    <row r="132" spans="2:65" s="13" customFormat="1" x14ac:dyDescent="0.35">
      <c r="B132" s="213"/>
      <c r="C132" s="214"/>
      <c r="D132" s="215" t="s">
        <v>133</v>
      </c>
      <c r="E132" s="216" t="s">
        <v>20</v>
      </c>
      <c r="F132" s="217" t="s">
        <v>135</v>
      </c>
      <c r="G132" s="214"/>
      <c r="H132" s="218">
        <v>73.42</v>
      </c>
      <c r="I132" s="219"/>
      <c r="J132" s="214"/>
      <c r="K132" s="214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133</v>
      </c>
      <c r="AU132" s="224" t="s">
        <v>80</v>
      </c>
      <c r="AV132" s="13" t="s">
        <v>131</v>
      </c>
      <c r="AW132" s="13" t="s">
        <v>37</v>
      </c>
      <c r="AX132" s="13" t="s">
        <v>22</v>
      </c>
      <c r="AY132" s="224" t="s">
        <v>123</v>
      </c>
    </row>
    <row r="133" spans="2:65" s="1" customFormat="1" ht="57" customHeight="1" x14ac:dyDescent="0.35">
      <c r="B133" s="34"/>
      <c r="C133" s="189" t="s">
        <v>186</v>
      </c>
      <c r="D133" s="189" t="s">
        <v>126</v>
      </c>
      <c r="E133" s="190" t="s">
        <v>187</v>
      </c>
      <c r="F133" s="191" t="s">
        <v>188</v>
      </c>
      <c r="G133" s="192" t="s">
        <v>129</v>
      </c>
      <c r="H133" s="193">
        <v>523.6</v>
      </c>
      <c r="I133" s="194"/>
      <c r="J133" s="195">
        <f>ROUND(I133*H133,2)</f>
        <v>0</v>
      </c>
      <c r="K133" s="191" t="s">
        <v>130</v>
      </c>
      <c r="L133" s="54"/>
      <c r="M133" s="196" t="s">
        <v>20</v>
      </c>
      <c r="N133" s="197" t="s">
        <v>45</v>
      </c>
      <c r="O133" s="35"/>
      <c r="P133" s="198">
        <f>O133*H133</f>
        <v>0</v>
      </c>
      <c r="Q133" s="198">
        <v>8.4250000000000005E-2</v>
      </c>
      <c r="R133" s="198">
        <f>Q133*H133</f>
        <v>44.113300000000002</v>
      </c>
      <c r="S133" s="198">
        <v>0</v>
      </c>
      <c r="T133" s="199">
        <f>S133*H133</f>
        <v>0</v>
      </c>
      <c r="AR133" s="17" t="s">
        <v>131</v>
      </c>
      <c r="AT133" s="17" t="s">
        <v>126</v>
      </c>
      <c r="AU133" s="17" t="s">
        <v>80</v>
      </c>
      <c r="AY133" s="17" t="s">
        <v>123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7" t="s">
        <v>22</v>
      </c>
      <c r="BK133" s="200">
        <f>ROUND(I133*H133,2)</f>
        <v>0</v>
      </c>
      <c r="BL133" s="17" t="s">
        <v>131</v>
      </c>
      <c r="BM133" s="17" t="s">
        <v>189</v>
      </c>
    </row>
    <row r="134" spans="2:65" s="12" customFormat="1" x14ac:dyDescent="0.35">
      <c r="B134" s="201"/>
      <c r="C134" s="202"/>
      <c r="D134" s="203" t="s">
        <v>133</v>
      </c>
      <c r="E134" s="204" t="s">
        <v>20</v>
      </c>
      <c r="F134" s="205" t="s">
        <v>190</v>
      </c>
      <c r="G134" s="202"/>
      <c r="H134" s="206">
        <v>321.60000000000002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133</v>
      </c>
      <c r="AU134" s="212" t="s">
        <v>80</v>
      </c>
      <c r="AV134" s="12" t="s">
        <v>80</v>
      </c>
      <c r="AW134" s="12" t="s">
        <v>37</v>
      </c>
      <c r="AX134" s="12" t="s">
        <v>74</v>
      </c>
      <c r="AY134" s="212" t="s">
        <v>123</v>
      </c>
    </row>
    <row r="135" spans="2:65" s="12" customFormat="1" x14ac:dyDescent="0.35">
      <c r="B135" s="201"/>
      <c r="C135" s="202"/>
      <c r="D135" s="203" t="s">
        <v>133</v>
      </c>
      <c r="E135" s="204" t="s">
        <v>20</v>
      </c>
      <c r="F135" s="205" t="s">
        <v>191</v>
      </c>
      <c r="G135" s="202"/>
      <c r="H135" s="206">
        <v>202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133</v>
      </c>
      <c r="AU135" s="212" t="s">
        <v>80</v>
      </c>
      <c r="AV135" s="12" t="s">
        <v>80</v>
      </c>
      <c r="AW135" s="12" t="s">
        <v>37</v>
      </c>
      <c r="AX135" s="12" t="s">
        <v>74</v>
      </c>
      <c r="AY135" s="212" t="s">
        <v>123</v>
      </c>
    </row>
    <row r="136" spans="2:65" s="13" customFormat="1" x14ac:dyDescent="0.35">
      <c r="B136" s="213"/>
      <c r="C136" s="214"/>
      <c r="D136" s="215" t="s">
        <v>133</v>
      </c>
      <c r="E136" s="216" t="s">
        <v>20</v>
      </c>
      <c r="F136" s="217" t="s">
        <v>135</v>
      </c>
      <c r="G136" s="214"/>
      <c r="H136" s="218">
        <v>523.6</v>
      </c>
      <c r="I136" s="219"/>
      <c r="J136" s="214"/>
      <c r="K136" s="214"/>
      <c r="L136" s="220"/>
      <c r="M136" s="221"/>
      <c r="N136" s="222"/>
      <c r="O136" s="222"/>
      <c r="P136" s="222"/>
      <c r="Q136" s="222"/>
      <c r="R136" s="222"/>
      <c r="S136" s="222"/>
      <c r="T136" s="223"/>
      <c r="AT136" s="224" t="s">
        <v>133</v>
      </c>
      <c r="AU136" s="224" t="s">
        <v>80</v>
      </c>
      <c r="AV136" s="13" t="s">
        <v>131</v>
      </c>
      <c r="AW136" s="13" t="s">
        <v>37</v>
      </c>
      <c r="AX136" s="13" t="s">
        <v>22</v>
      </c>
      <c r="AY136" s="224" t="s">
        <v>123</v>
      </c>
    </row>
    <row r="137" spans="2:65" s="1" customFormat="1" ht="22.5" customHeight="1" x14ac:dyDescent="0.35">
      <c r="B137" s="34"/>
      <c r="C137" s="225" t="s">
        <v>192</v>
      </c>
      <c r="D137" s="225" t="s">
        <v>171</v>
      </c>
      <c r="E137" s="226" t="s">
        <v>193</v>
      </c>
      <c r="F137" s="227" t="s">
        <v>194</v>
      </c>
      <c r="G137" s="228" t="s">
        <v>129</v>
      </c>
      <c r="H137" s="229">
        <v>288.39999999999998</v>
      </c>
      <c r="I137" s="230"/>
      <c r="J137" s="231">
        <f>ROUND(I137*H137,2)</f>
        <v>0</v>
      </c>
      <c r="K137" s="227" t="s">
        <v>130</v>
      </c>
      <c r="L137" s="232"/>
      <c r="M137" s="233" t="s">
        <v>20</v>
      </c>
      <c r="N137" s="234" t="s">
        <v>45</v>
      </c>
      <c r="O137" s="35"/>
      <c r="P137" s="198">
        <f>O137*H137</f>
        <v>0</v>
      </c>
      <c r="Q137" s="198">
        <v>0.14000000000000001</v>
      </c>
      <c r="R137" s="198">
        <f>Q137*H137</f>
        <v>40.375999999999998</v>
      </c>
      <c r="S137" s="198">
        <v>0</v>
      </c>
      <c r="T137" s="199">
        <f>S137*H137</f>
        <v>0</v>
      </c>
      <c r="AR137" s="17" t="s">
        <v>170</v>
      </c>
      <c r="AT137" s="17" t="s">
        <v>171</v>
      </c>
      <c r="AU137" s="17" t="s">
        <v>80</v>
      </c>
      <c r="AY137" s="17" t="s">
        <v>123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22</v>
      </c>
      <c r="BK137" s="200">
        <f>ROUND(I137*H137,2)</f>
        <v>0</v>
      </c>
      <c r="BL137" s="17" t="s">
        <v>131</v>
      </c>
      <c r="BM137" s="17" t="s">
        <v>195</v>
      </c>
    </row>
    <row r="138" spans="2:65" s="1" customFormat="1" ht="19" x14ac:dyDescent="0.35">
      <c r="B138" s="34"/>
      <c r="C138" s="56"/>
      <c r="D138" s="203" t="s">
        <v>196</v>
      </c>
      <c r="E138" s="56"/>
      <c r="F138" s="238" t="s">
        <v>197</v>
      </c>
      <c r="G138" s="56"/>
      <c r="H138" s="56"/>
      <c r="I138" s="157"/>
      <c r="J138" s="56"/>
      <c r="K138" s="56"/>
      <c r="L138" s="54"/>
      <c r="M138" s="71"/>
      <c r="N138" s="35"/>
      <c r="O138" s="35"/>
      <c r="P138" s="35"/>
      <c r="Q138" s="35"/>
      <c r="R138" s="35"/>
      <c r="S138" s="35"/>
      <c r="T138" s="72"/>
      <c r="AT138" s="17" t="s">
        <v>196</v>
      </c>
      <c r="AU138" s="17" t="s">
        <v>80</v>
      </c>
    </row>
    <row r="139" spans="2:65" s="12" customFormat="1" x14ac:dyDescent="0.35">
      <c r="B139" s="201"/>
      <c r="C139" s="202"/>
      <c r="D139" s="203" t="s">
        <v>133</v>
      </c>
      <c r="E139" s="204" t="s">
        <v>20</v>
      </c>
      <c r="F139" s="205" t="s">
        <v>198</v>
      </c>
      <c r="G139" s="202"/>
      <c r="H139" s="206">
        <v>288.39999999999998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133</v>
      </c>
      <c r="AU139" s="212" t="s">
        <v>80</v>
      </c>
      <c r="AV139" s="12" t="s">
        <v>80</v>
      </c>
      <c r="AW139" s="12" t="s">
        <v>37</v>
      </c>
      <c r="AX139" s="12" t="s">
        <v>74</v>
      </c>
      <c r="AY139" s="212" t="s">
        <v>123</v>
      </c>
    </row>
    <row r="140" spans="2:65" s="13" customFormat="1" x14ac:dyDescent="0.35">
      <c r="B140" s="213"/>
      <c r="C140" s="214"/>
      <c r="D140" s="215" t="s">
        <v>133</v>
      </c>
      <c r="E140" s="216" t="s">
        <v>20</v>
      </c>
      <c r="F140" s="217" t="s">
        <v>135</v>
      </c>
      <c r="G140" s="214"/>
      <c r="H140" s="218">
        <v>288.39999999999998</v>
      </c>
      <c r="I140" s="219"/>
      <c r="J140" s="214"/>
      <c r="K140" s="214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133</v>
      </c>
      <c r="AU140" s="224" t="s">
        <v>80</v>
      </c>
      <c r="AV140" s="13" t="s">
        <v>131</v>
      </c>
      <c r="AW140" s="13" t="s">
        <v>37</v>
      </c>
      <c r="AX140" s="13" t="s">
        <v>22</v>
      </c>
      <c r="AY140" s="224" t="s">
        <v>123</v>
      </c>
    </row>
    <row r="141" spans="2:65" s="1" customFormat="1" ht="22.5" customHeight="1" x14ac:dyDescent="0.35">
      <c r="B141" s="34"/>
      <c r="C141" s="225" t="s">
        <v>199</v>
      </c>
      <c r="D141" s="225" t="s">
        <v>171</v>
      </c>
      <c r="E141" s="226" t="s">
        <v>200</v>
      </c>
      <c r="F141" s="227" t="s">
        <v>201</v>
      </c>
      <c r="G141" s="228" t="s">
        <v>129</v>
      </c>
      <c r="H141" s="229">
        <v>33.200000000000003</v>
      </c>
      <c r="I141" s="230"/>
      <c r="J141" s="231">
        <f>ROUND(I141*H141,2)</f>
        <v>0</v>
      </c>
      <c r="K141" s="227" t="s">
        <v>130</v>
      </c>
      <c r="L141" s="232"/>
      <c r="M141" s="233" t="s">
        <v>20</v>
      </c>
      <c r="N141" s="234" t="s">
        <v>45</v>
      </c>
      <c r="O141" s="35"/>
      <c r="P141" s="198">
        <f>O141*H141</f>
        <v>0</v>
      </c>
      <c r="Q141" s="198">
        <v>0.14599999999999999</v>
      </c>
      <c r="R141" s="198">
        <f>Q141*H141</f>
        <v>4.8472</v>
      </c>
      <c r="S141" s="198">
        <v>0</v>
      </c>
      <c r="T141" s="199">
        <f>S141*H141</f>
        <v>0</v>
      </c>
      <c r="AR141" s="17" t="s">
        <v>170</v>
      </c>
      <c r="AT141" s="17" t="s">
        <v>171</v>
      </c>
      <c r="AU141" s="17" t="s">
        <v>80</v>
      </c>
      <c r="AY141" s="17" t="s">
        <v>123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7" t="s">
        <v>22</v>
      </c>
      <c r="BK141" s="200">
        <f>ROUND(I141*H141,2)</f>
        <v>0</v>
      </c>
      <c r="BL141" s="17" t="s">
        <v>131</v>
      </c>
      <c r="BM141" s="17" t="s">
        <v>202</v>
      </c>
    </row>
    <row r="142" spans="2:65" s="1" customFormat="1" ht="19" x14ac:dyDescent="0.35">
      <c r="B142" s="34"/>
      <c r="C142" s="56"/>
      <c r="D142" s="203" t="s">
        <v>196</v>
      </c>
      <c r="E142" s="56"/>
      <c r="F142" s="238" t="s">
        <v>197</v>
      </c>
      <c r="G142" s="56"/>
      <c r="H142" s="56"/>
      <c r="I142" s="157"/>
      <c r="J142" s="56"/>
      <c r="K142" s="56"/>
      <c r="L142" s="54"/>
      <c r="M142" s="71"/>
      <c r="N142" s="35"/>
      <c r="O142" s="35"/>
      <c r="P142" s="35"/>
      <c r="Q142" s="35"/>
      <c r="R142" s="35"/>
      <c r="S142" s="35"/>
      <c r="T142" s="72"/>
      <c r="AT142" s="17" t="s">
        <v>196</v>
      </c>
      <c r="AU142" s="17" t="s">
        <v>80</v>
      </c>
    </row>
    <row r="143" spans="2:65" s="12" customFormat="1" x14ac:dyDescent="0.35">
      <c r="B143" s="201"/>
      <c r="C143" s="202"/>
      <c r="D143" s="203" t="s">
        <v>133</v>
      </c>
      <c r="E143" s="204" t="s">
        <v>20</v>
      </c>
      <c r="F143" s="205" t="s">
        <v>203</v>
      </c>
      <c r="G143" s="202"/>
      <c r="H143" s="206">
        <v>33.200000000000003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133</v>
      </c>
      <c r="AU143" s="212" t="s">
        <v>80</v>
      </c>
      <c r="AV143" s="12" t="s">
        <v>80</v>
      </c>
      <c r="AW143" s="12" t="s">
        <v>37</v>
      </c>
      <c r="AX143" s="12" t="s">
        <v>74</v>
      </c>
      <c r="AY143" s="212" t="s">
        <v>123</v>
      </c>
    </row>
    <row r="144" spans="2:65" s="13" customFormat="1" x14ac:dyDescent="0.35">
      <c r="B144" s="213"/>
      <c r="C144" s="214"/>
      <c r="D144" s="215" t="s">
        <v>133</v>
      </c>
      <c r="E144" s="216" t="s">
        <v>20</v>
      </c>
      <c r="F144" s="217" t="s">
        <v>135</v>
      </c>
      <c r="G144" s="214"/>
      <c r="H144" s="218">
        <v>33.200000000000003</v>
      </c>
      <c r="I144" s="219"/>
      <c r="J144" s="214"/>
      <c r="K144" s="214"/>
      <c r="L144" s="220"/>
      <c r="M144" s="221"/>
      <c r="N144" s="222"/>
      <c r="O144" s="222"/>
      <c r="P144" s="222"/>
      <c r="Q144" s="222"/>
      <c r="R144" s="222"/>
      <c r="S144" s="222"/>
      <c r="T144" s="223"/>
      <c r="AT144" s="224" t="s">
        <v>133</v>
      </c>
      <c r="AU144" s="224" t="s">
        <v>80</v>
      </c>
      <c r="AV144" s="13" t="s">
        <v>131</v>
      </c>
      <c r="AW144" s="13" t="s">
        <v>37</v>
      </c>
      <c r="AX144" s="13" t="s">
        <v>22</v>
      </c>
      <c r="AY144" s="224" t="s">
        <v>123</v>
      </c>
    </row>
    <row r="145" spans="2:65" s="1" customFormat="1" ht="57" customHeight="1" x14ac:dyDescent="0.35">
      <c r="B145" s="34"/>
      <c r="C145" s="189" t="s">
        <v>204</v>
      </c>
      <c r="D145" s="189" t="s">
        <v>126</v>
      </c>
      <c r="E145" s="190" t="s">
        <v>205</v>
      </c>
      <c r="F145" s="191" t="s">
        <v>206</v>
      </c>
      <c r="G145" s="192" t="s">
        <v>129</v>
      </c>
      <c r="H145" s="193">
        <v>523.6</v>
      </c>
      <c r="I145" s="194"/>
      <c r="J145" s="195">
        <f>ROUND(I145*H145,2)</f>
        <v>0</v>
      </c>
      <c r="K145" s="191" t="s">
        <v>130</v>
      </c>
      <c r="L145" s="54"/>
      <c r="M145" s="196" t="s">
        <v>20</v>
      </c>
      <c r="N145" s="197" t="s">
        <v>45</v>
      </c>
      <c r="O145" s="35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AR145" s="17" t="s">
        <v>131</v>
      </c>
      <c r="AT145" s="17" t="s">
        <v>126</v>
      </c>
      <c r="AU145" s="17" t="s">
        <v>80</v>
      </c>
      <c r="AY145" s="17" t="s">
        <v>123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22</v>
      </c>
      <c r="BK145" s="200">
        <f>ROUND(I145*H145,2)</f>
        <v>0</v>
      </c>
      <c r="BL145" s="17" t="s">
        <v>131</v>
      </c>
      <c r="BM145" s="17" t="s">
        <v>207</v>
      </c>
    </row>
    <row r="146" spans="2:65" s="12" customFormat="1" x14ac:dyDescent="0.35">
      <c r="B146" s="201"/>
      <c r="C146" s="202"/>
      <c r="D146" s="203" t="s">
        <v>133</v>
      </c>
      <c r="E146" s="204" t="s">
        <v>20</v>
      </c>
      <c r="F146" s="205" t="s">
        <v>208</v>
      </c>
      <c r="G146" s="202"/>
      <c r="H146" s="206">
        <v>523.6</v>
      </c>
      <c r="I146" s="207"/>
      <c r="J146" s="202"/>
      <c r="K146" s="202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133</v>
      </c>
      <c r="AU146" s="212" t="s">
        <v>80</v>
      </c>
      <c r="AV146" s="12" t="s">
        <v>80</v>
      </c>
      <c r="AW146" s="12" t="s">
        <v>37</v>
      </c>
      <c r="AX146" s="12" t="s">
        <v>74</v>
      </c>
      <c r="AY146" s="212" t="s">
        <v>123</v>
      </c>
    </row>
    <row r="147" spans="2:65" s="13" customFormat="1" x14ac:dyDescent="0.35">
      <c r="B147" s="213"/>
      <c r="C147" s="214"/>
      <c r="D147" s="215" t="s">
        <v>133</v>
      </c>
      <c r="E147" s="216" t="s">
        <v>20</v>
      </c>
      <c r="F147" s="217" t="s">
        <v>135</v>
      </c>
      <c r="G147" s="214"/>
      <c r="H147" s="218">
        <v>523.6</v>
      </c>
      <c r="I147" s="219"/>
      <c r="J147" s="214"/>
      <c r="K147" s="214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133</v>
      </c>
      <c r="AU147" s="224" t="s">
        <v>80</v>
      </c>
      <c r="AV147" s="13" t="s">
        <v>131</v>
      </c>
      <c r="AW147" s="13" t="s">
        <v>37</v>
      </c>
      <c r="AX147" s="13" t="s">
        <v>22</v>
      </c>
      <c r="AY147" s="224" t="s">
        <v>123</v>
      </c>
    </row>
    <row r="148" spans="2:65" s="1" customFormat="1" ht="57" customHeight="1" x14ac:dyDescent="0.35">
      <c r="B148" s="34"/>
      <c r="C148" s="189" t="s">
        <v>8</v>
      </c>
      <c r="D148" s="189" t="s">
        <v>126</v>
      </c>
      <c r="E148" s="190" t="s">
        <v>209</v>
      </c>
      <c r="F148" s="191" t="s">
        <v>210</v>
      </c>
      <c r="G148" s="192" t="s">
        <v>129</v>
      </c>
      <c r="H148" s="193">
        <v>73.42</v>
      </c>
      <c r="I148" s="194"/>
      <c r="J148" s="195">
        <f>ROUND(I148*H148,2)</f>
        <v>0</v>
      </c>
      <c r="K148" s="191" t="s">
        <v>130</v>
      </c>
      <c r="L148" s="54"/>
      <c r="M148" s="196" t="s">
        <v>20</v>
      </c>
      <c r="N148" s="197" t="s">
        <v>45</v>
      </c>
      <c r="O148" s="35"/>
      <c r="P148" s="198">
        <f>O148*H148</f>
        <v>0</v>
      </c>
      <c r="Q148" s="198">
        <v>8.5650000000000004E-2</v>
      </c>
      <c r="R148" s="198">
        <f>Q148*H148</f>
        <v>6.2884230000000008</v>
      </c>
      <c r="S148" s="198">
        <v>0</v>
      </c>
      <c r="T148" s="199">
        <f>S148*H148</f>
        <v>0</v>
      </c>
      <c r="AR148" s="17" t="s">
        <v>131</v>
      </c>
      <c r="AT148" s="17" t="s">
        <v>126</v>
      </c>
      <c r="AU148" s="17" t="s">
        <v>80</v>
      </c>
      <c r="AY148" s="17" t="s">
        <v>123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22</v>
      </c>
      <c r="BK148" s="200">
        <f>ROUND(I148*H148,2)</f>
        <v>0</v>
      </c>
      <c r="BL148" s="17" t="s">
        <v>131</v>
      </c>
      <c r="BM148" s="17" t="s">
        <v>211</v>
      </c>
    </row>
    <row r="149" spans="2:65" s="12" customFormat="1" x14ac:dyDescent="0.35">
      <c r="B149" s="201"/>
      <c r="C149" s="202"/>
      <c r="D149" s="203" t="s">
        <v>133</v>
      </c>
      <c r="E149" s="204" t="s">
        <v>20</v>
      </c>
      <c r="F149" s="205" t="s">
        <v>212</v>
      </c>
      <c r="G149" s="202"/>
      <c r="H149" s="206">
        <v>73.42</v>
      </c>
      <c r="I149" s="207"/>
      <c r="J149" s="202"/>
      <c r="K149" s="202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133</v>
      </c>
      <c r="AU149" s="212" t="s">
        <v>80</v>
      </c>
      <c r="AV149" s="12" t="s">
        <v>80</v>
      </c>
      <c r="AW149" s="12" t="s">
        <v>37</v>
      </c>
      <c r="AX149" s="12" t="s">
        <v>74</v>
      </c>
      <c r="AY149" s="212" t="s">
        <v>123</v>
      </c>
    </row>
    <row r="150" spans="2:65" s="13" customFormat="1" x14ac:dyDescent="0.35">
      <c r="B150" s="213"/>
      <c r="C150" s="214"/>
      <c r="D150" s="215" t="s">
        <v>133</v>
      </c>
      <c r="E150" s="216" t="s">
        <v>20</v>
      </c>
      <c r="F150" s="217" t="s">
        <v>135</v>
      </c>
      <c r="G150" s="214"/>
      <c r="H150" s="218">
        <v>73.42</v>
      </c>
      <c r="I150" s="219"/>
      <c r="J150" s="214"/>
      <c r="K150" s="214"/>
      <c r="L150" s="220"/>
      <c r="M150" s="221"/>
      <c r="N150" s="222"/>
      <c r="O150" s="222"/>
      <c r="P150" s="222"/>
      <c r="Q150" s="222"/>
      <c r="R150" s="222"/>
      <c r="S150" s="222"/>
      <c r="T150" s="223"/>
      <c r="AT150" s="224" t="s">
        <v>133</v>
      </c>
      <c r="AU150" s="224" t="s">
        <v>80</v>
      </c>
      <c r="AV150" s="13" t="s">
        <v>131</v>
      </c>
      <c r="AW150" s="13" t="s">
        <v>37</v>
      </c>
      <c r="AX150" s="13" t="s">
        <v>22</v>
      </c>
      <c r="AY150" s="224" t="s">
        <v>123</v>
      </c>
    </row>
    <row r="151" spans="2:65" s="1" customFormat="1" ht="22.5" customHeight="1" x14ac:dyDescent="0.35">
      <c r="B151" s="34"/>
      <c r="C151" s="225" t="s">
        <v>213</v>
      </c>
      <c r="D151" s="225" t="s">
        <v>171</v>
      </c>
      <c r="E151" s="226" t="s">
        <v>214</v>
      </c>
      <c r="F151" s="227" t="s">
        <v>215</v>
      </c>
      <c r="G151" s="228" t="s">
        <v>129</v>
      </c>
      <c r="H151" s="229">
        <v>50.2</v>
      </c>
      <c r="I151" s="230"/>
      <c r="J151" s="231">
        <f>ROUND(I151*H151,2)</f>
        <v>0</v>
      </c>
      <c r="K151" s="227" t="s">
        <v>130</v>
      </c>
      <c r="L151" s="232"/>
      <c r="M151" s="233" t="s">
        <v>20</v>
      </c>
      <c r="N151" s="234" t="s">
        <v>45</v>
      </c>
      <c r="O151" s="35"/>
      <c r="P151" s="198">
        <f>O151*H151</f>
        <v>0</v>
      </c>
      <c r="Q151" s="198">
        <v>0.18</v>
      </c>
      <c r="R151" s="198">
        <f>Q151*H151</f>
        <v>9.0359999999999996</v>
      </c>
      <c r="S151" s="198">
        <v>0</v>
      </c>
      <c r="T151" s="199">
        <f>S151*H151</f>
        <v>0</v>
      </c>
      <c r="AR151" s="17" t="s">
        <v>170</v>
      </c>
      <c r="AT151" s="17" t="s">
        <v>171</v>
      </c>
      <c r="AU151" s="17" t="s">
        <v>80</v>
      </c>
      <c r="AY151" s="17" t="s">
        <v>123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7" t="s">
        <v>22</v>
      </c>
      <c r="BK151" s="200">
        <f>ROUND(I151*H151,2)</f>
        <v>0</v>
      </c>
      <c r="BL151" s="17" t="s">
        <v>131</v>
      </c>
      <c r="BM151" s="17" t="s">
        <v>216</v>
      </c>
    </row>
    <row r="152" spans="2:65" s="1" customFormat="1" ht="19" x14ac:dyDescent="0.35">
      <c r="B152" s="34"/>
      <c r="C152" s="56"/>
      <c r="D152" s="203" t="s">
        <v>196</v>
      </c>
      <c r="E152" s="56"/>
      <c r="F152" s="238" t="s">
        <v>197</v>
      </c>
      <c r="G152" s="56"/>
      <c r="H152" s="56"/>
      <c r="I152" s="157"/>
      <c r="J152" s="56"/>
      <c r="K152" s="56"/>
      <c r="L152" s="54"/>
      <c r="M152" s="71"/>
      <c r="N152" s="35"/>
      <c r="O152" s="35"/>
      <c r="P152" s="35"/>
      <c r="Q152" s="35"/>
      <c r="R152" s="35"/>
      <c r="S152" s="35"/>
      <c r="T152" s="72"/>
      <c r="AT152" s="17" t="s">
        <v>196</v>
      </c>
      <c r="AU152" s="17" t="s">
        <v>80</v>
      </c>
    </row>
    <row r="153" spans="2:65" s="12" customFormat="1" x14ac:dyDescent="0.35">
      <c r="B153" s="201"/>
      <c r="C153" s="202"/>
      <c r="D153" s="203" t="s">
        <v>133</v>
      </c>
      <c r="E153" s="204" t="s">
        <v>20</v>
      </c>
      <c r="F153" s="205" t="s">
        <v>217</v>
      </c>
      <c r="G153" s="202"/>
      <c r="H153" s="206">
        <v>50.2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133</v>
      </c>
      <c r="AU153" s="212" t="s">
        <v>80</v>
      </c>
      <c r="AV153" s="12" t="s">
        <v>80</v>
      </c>
      <c r="AW153" s="12" t="s">
        <v>37</v>
      </c>
      <c r="AX153" s="12" t="s">
        <v>74</v>
      </c>
      <c r="AY153" s="212" t="s">
        <v>123</v>
      </c>
    </row>
    <row r="154" spans="2:65" s="13" customFormat="1" x14ac:dyDescent="0.35">
      <c r="B154" s="213"/>
      <c r="C154" s="214"/>
      <c r="D154" s="215" t="s">
        <v>133</v>
      </c>
      <c r="E154" s="216" t="s">
        <v>20</v>
      </c>
      <c r="F154" s="217" t="s">
        <v>135</v>
      </c>
      <c r="G154" s="214"/>
      <c r="H154" s="218">
        <v>50.2</v>
      </c>
      <c r="I154" s="219"/>
      <c r="J154" s="214"/>
      <c r="K154" s="214"/>
      <c r="L154" s="220"/>
      <c r="M154" s="221"/>
      <c r="N154" s="222"/>
      <c r="O154" s="222"/>
      <c r="P154" s="222"/>
      <c r="Q154" s="222"/>
      <c r="R154" s="222"/>
      <c r="S154" s="222"/>
      <c r="T154" s="223"/>
      <c r="AT154" s="224" t="s">
        <v>133</v>
      </c>
      <c r="AU154" s="224" t="s">
        <v>80</v>
      </c>
      <c r="AV154" s="13" t="s">
        <v>131</v>
      </c>
      <c r="AW154" s="13" t="s">
        <v>37</v>
      </c>
      <c r="AX154" s="13" t="s">
        <v>22</v>
      </c>
      <c r="AY154" s="224" t="s">
        <v>123</v>
      </c>
    </row>
    <row r="155" spans="2:65" s="1" customFormat="1" ht="22.5" customHeight="1" x14ac:dyDescent="0.35">
      <c r="B155" s="34"/>
      <c r="C155" s="225" t="s">
        <v>218</v>
      </c>
      <c r="D155" s="225" t="s">
        <v>171</v>
      </c>
      <c r="E155" s="226" t="s">
        <v>219</v>
      </c>
      <c r="F155" s="227" t="s">
        <v>220</v>
      </c>
      <c r="G155" s="228" t="s">
        <v>129</v>
      </c>
      <c r="H155" s="229">
        <v>20.100000000000001</v>
      </c>
      <c r="I155" s="230"/>
      <c r="J155" s="231">
        <f>ROUND(I155*H155,2)</f>
        <v>0</v>
      </c>
      <c r="K155" s="227" t="s">
        <v>20</v>
      </c>
      <c r="L155" s="232"/>
      <c r="M155" s="233" t="s">
        <v>20</v>
      </c>
      <c r="N155" s="234" t="s">
        <v>45</v>
      </c>
      <c r="O155" s="35"/>
      <c r="P155" s="198">
        <f>O155*H155</f>
        <v>0</v>
      </c>
      <c r="Q155" s="198">
        <v>0.19700000000000001</v>
      </c>
      <c r="R155" s="198">
        <f>Q155*H155</f>
        <v>3.9597000000000007</v>
      </c>
      <c r="S155" s="198">
        <v>0</v>
      </c>
      <c r="T155" s="199">
        <f>S155*H155</f>
        <v>0</v>
      </c>
      <c r="AR155" s="17" t="s">
        <v>170</v>
      </c>
      <c r="AT155" s="17" t="s">
        <v>171</v>
      </c>
      <c r="AU155" s="17" t="s">
        <v>80</v>
      </c>
      <c r="AY155" s="17" t="s">
        <v>123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22</v>
      </c>
      <c r="BK155" s="200">
        <f>ROUND(I155*H155,2)</f>
        <v>0</v>
      </c>
      <c r="BL155" s="17" t="s">
        <v>131</v>
      </c>
      <c r="BM155" s="17" t="s">
        <v>221</v>
      </c>
    </row>
    <row r="156" spans="2:65" s="1" customFormat="1" ht="19" x14ac:dyDescent="0.35">
      <c r="B156" s="34"/>
      <c r="C156" s="56"/>
      <c r="D156" s="203" t="s">
        <v>196</v>
      </c>
      <c r="E156" s="56"/>
      <c r="F156" s="238" t="s">
        <v>197</v>
      </c>
      <c r="G156" s="56"/>
      <c r="H156" s="56"/>
      <c r="I156" s="157"/>
      <c r="J156" s="56"/>
      <c r="K156" s="56"/>
      <c r="L156" s="54"/>
      <c r="M156" s="71"/>
      <c r="N156" s="35"/>
      <c r="O156" s="35"/>
      <c r="P156" s="35"/>
      <c r="Q156" s="35"/>
      <c r="R156" s="35"/>
      <c r="S156" s="35"/>
      <c r="T156" s="72"/>
      <c r="AT156" s="17" t="s">
        <v>196</v>
      </c>
      <c r="AU156" s="17" t="s">
        <v>80</v>
      </c>
    </row>
    <row r="157" spans="2:65" s="12" customFormat="1" x14ac:dyDescent="0.35">
      <c r="B157" s="201"/>
      <c r="C157" s="202"/>
      <c r="D157" s="203" t="s">
        <v>133</v>
      </c>
      <c r="E157" s="204" t="s">
        <v>20</v>
      </c>
      <c r="F157" s="205" t="s">
        <v>222</v>
      </c>
      <c r="G157" s="202"/>
      <c r="H157" s="206">
        <v>20.100000000000001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133</v>
      </c>
      <c r="AU157" s="212" t="s">
        <v>80</v>
      </c>
      <c r="AV157" s="12" t="s">
        <v>80</v>
      </c>
      <c r="AW157" s="12" t="s">
        <v>37</v>
      </c>
      <c r="AX157" s="12" t="s">
        <v>74</v>
      </c>
      <c r="AY157" s="212" t="s">
        <v>123</v>
      </c>
    </row>
    <row r="158" spans="2:65" s="13" customFormat="1" x14ac:dyDescent="0.35">
      <c r="B158" s="213"/>
      <c r="C158" s="214"/>
      <c r="D158" s="215" t="s">
        <v>133</v>
      </c>
      <c r="E158" s="216" t="s">
        <v>20</v>
      </c>
      <c r="F158" s="217" t="s">
        <v>135</v>
      </c>
      <c r="G158" s="214"/>
      <c r="H158" s="218">
        <v>20.100000000000001</v>
      </c>
      <c r="I158" s="219"/>
      <c r="J158" s="214"/>
      <c r="K158" s="214"/>
      <c r="L158" s="220"/>
      <c r="M158" s="221"/>
      <c r="N158" s="222"/>
      <c r="O158" s="222"/>
      <c r="P158" s="222"/>
      <c r="Q158" s="222"/>
      <c r="R158" s="222"/>
      <c r="S158" s="222"/>
      <c r="T158" s="223"/>
      <c r="AT158" s="224" t="s">
        <v>133</v>
      </c>
      <c r="AU158" s="224" t="s">
        <v>80</v>
      </c>
      <c r="AV158" s="13" t="s">
        <v>131</v>
      </c>
      <c r="AW158" s="13" t="s">
        <v>37</v>
      </c>
      <c r="AX158" s="13" t="s">
        <v>22</v>
      </c>
      <c r="AY158" s="224" t="s">
        <v>123</v>
      </c>
    </row>
    <row r="159" spans="2:65" s="1" customFormat="1" ht="57" customHeight="1" x14ac:dyDescent="0.35">
      <c r="B159" s="34"/>
      <c r="C159" s="189" t="s">
        <v>223</v>
      </c>
      <c r="D159" s="189" t="s">
        <v>126</v>
      </c>
      <c r="E159" s="190" t="s">
        <v>224</v>
      </c>
      <c r="F159" s="191" t="s">
        <v>225</v>
      </c>
      <c r="G159" s="192" t="s">
        <v>129</v>
      </c>
      <c r="H159" s="193">
        <v>73.42</v>
      </c>
      <c r="I159" s="194"/>
      <c r="J159" s="195">
        <f>ROUND(I159*H159,2)</f>
        <v>0</v>
      </c>
      <c r="K159" s="191" t="s">
        <v>130</v>
      </c>
      <c r="L159" s="54"/>
      <c r="M159" s="196" t="s">
        <v>20</v>
      </c>
      <c r="N159" s="197" t="s">
        <v>45</v>
      </c>
      <c r="O159" s="35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AR159" s="17" t="s">
        <v>131</v>
      </c>
      <c r="AT159" s="17" t="s">
        <v>126</v>
      </c>
      <c r="AU159" s="17" t="s">
        <v>80</v>
      </c>
      <c r="AY159" s="17" t="s">
        <v>123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22</v>
      </c>
      <c r="BK159" s="200">
        <f>ROUND(I159*H159,2)</f>
        <v>0</v>
      </c>
      <c r="BL159" s="17" t="s">
        <v>131</v>
      </c>
      <c r="BM159" s="17" t="s">
        <v>226</v>
      </c>
    </row>
    <row r="160" spans="2:65" s="12" customFormat="1" x14ac:dyDescent="0.35">
      <c r="B160" s="201"/>
      <c r="C160" s="202"/>
      <c r="D160" s="203" t="s">
        <v>133</v>
      </c>
      <c r="E160" s="204" t="s">
        <v>20</v>
      </c>
      <c r="F160" s="205" t="s">
        <v>227</v>
      </c>
      <c r="G160" s="202"/>
      <c r="H160" s="206">
        <v>73.42</v>
      </c>
      <c r="I160" s="207"/>
      <c r="J160" s="202"/>
      <c r="K160" s="202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133</v>
      </c>
      <c r="AU160" s="212" t="s">
        <v>80</v>
      </c>
      <c r="AV160" s="12" t="s">
        <v>80</v>
      </c>
      <c r="AW160" s="12" t="s">
        <v>37</v>
      </c>
      <c r="AX160" s="12" t="s">
        <v>74</v>
      </c>
      <c r="AY160" s="212" t="s">
        <v>123</v>
      </c>
    </row>
    <row r="161" spans="2:65" s="13" customFormat="1" x14ac:dyDescent="0.35">
      <c r="B161" s="213"/>
      <c r="C161" s="214"/>
      <c r="D161" s="203" t="s">
        <v>133</v>
      </c>
      <c r="E161" s="235" t="s">
        <v>20</v>
      </c>
      <c r="F161" s="236" t="s">
        <v>135</v>
      </c>
      <c r="G161" s="214"/>
      <c r="H161" s="237">
        <v>73.42</v>
      </c>
      <c r="I161" s="219"/>
      <c r="J161" s="214"/>
      <c r="K161" s="214"/>
      <c r="L161" s="220"/>
      <c r="M161" s="221"/>
      <c r="N161" s="222"/>
      <c r="O161" s="222"/>
      <c r="P161" s="222"/>
      <c r="Q161" s="222"/>
      <c r="R161" s="222"/>
      <c r="S161" s="222"/>
      <c r="T161" s="223"/>
      <c r="AT161" s="224" t="s">
        <v>133</v>
      </c>
      <c r="AU161" s="224" t="s">
        <v>80</v>
      </c>
      <c r="AV161" s="13" t="s">
        <v>131</v>
      </c>
      <c r="AW161" s="13" t="s">
        <v>37</v>
      </c>
      <c r="AX161" s="13" t="s">
        <v>22</v>
      </c>
      <c r="AY161" s="224" t="s">
        <v>123</v>
      </c>
    </row>
    <row r="162" spans="2:65" s="11" customFormat="1" ht="29.9" customHeight="1" x14ac:dyDescent="0.35">
      <c r="B162" s="172"/>
      <c r="C162" s="173"/>
      <c r="D162" s="186" t="s">
        <v>73</v>
      </c>
      <c r="E162" s="187" t="s">
        <v>170</v>
      </c>
      <c r="F162" s="187" t="s">
        <v>228</v>
      </c>
      <c r="G162" s="173"/>
      <c r="H162" s="173"/>
      <c r="I162" s="176"/>
      <c r="J162" s="188">
        <f>BK162</f>
        <v>0</v>
      </c>
      <c r="K162" s="173"/>
      <c r="L162" s="178"/>
      <c r="M162" s="179"/>
      <c r="N162" s="180"/>
      <c r="O162" s="180"/>
      <c r="P162" s="181">
        <f>SUM(P163:P168)</f>
        <v>0</v>
      </c>
      <c r="Q162" s="180"/>
      <c r="R162" s="181">
        <f>SUM(R163:R168)</f>
        <v>2.90944</v>
      </c>
      <c r="S162" s="180"/>
      <c r="T162" s="182">
        <f>SUM(T163:T168)</f>
        <v>0</v>
      </c>
      <c r="AR162" s="183" t="s">
        <v>22</v>
      </c>
      <c r="AT162" s="184" t="s">
        <v>73</v>
      </c>
      <c r="AU162" s="184" t="s">
        <v>22</v>
      </c>
      <c r="AY162" s="183" t="s">
        <v>123</v>
      </c>
      <c r="BK162" s="185">
        <f>SUM(BK163:BK168)</f>
        <v>0</v>
      </c>
    </row>
    <row r="163" spans="2:65" s="1" customFormat="1" ht="22.5" customHeight="1" x14ac:dyDescent="0.35">
      <c r="B163" s="34"/>
      <c r="C163" s="189" t="s">
        <v>229</v>
      </c>
      <c r="D163" s="189" t="s">
        <v>126</v>
      </c>
      <c r="E163" s="190" t="s">
        <v>230</v>
      </c>
      <c r="F163" s="191" t="s">
        <v>231</v>
      </c>
      <c r="G163" s="192" t="s">
        <v>232</v>
      </c>
      <c r="H163" s="193">
        <v>1</v>
      </c>
      <c r="I163" s="194"/>
      <c r="J163" s="195">
        <f>ROUND(I163*H163,2)</f>
        <v>0</v>
      </c>
      <c r="K163" s="191" t="s">
        <v>130</v>
      </c>
      <c r="L163" s="54"/>
      <c r="M163" s="196" t="s">
        <v>20</v>
      </c>
      <c r="N163" s="197" t="s">
        <v>45</v>
      </c>
      <c r="O163" s="35"/>
      <c r="P163" s="198">
        <f>O163*H163</f>
        <v>0</v>
      </c>
      <c r="Q163" s="198">
        <v>0.42080000000000001</v>
      </c>
      <c r="R163" s="198">
        <f>Q163*H163</f>
        <v>0.42080000000000001</v>
      </c>
      <c r="S163" s="198">
        <v>0</v>
      </c>
      <c r="T163" s="199">
        <f>S163*H163</f>
        <v>0</v>
      </c>
      <c r="AR163" s="17" t="s">
        <v>131</v>
      </c>
      <c r="AT163" s="17" t="s">
        <v>126</v>
      </c>
      <c r="AU163" s="17" t="s">
        <v>80</v>
      </c>
      <c r="AY163" s="17" t="s">
        <v>123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22</v>
      </c>
      <c r="BK163" s="200">
        <f>ROUND(I163*H163,2)</f>
        <v>0</v>
      </c>
      <c r="BL163" s="17" t="s">
        <v>131</v>
      </c>
      <c r="BM163" s="17" t="s">
        <v>233</v>
      </c>
    </row>
    <row r="164" spans="2:65" s="12" customFormat="1" x14ac:dyDescent="0.35">
      <c r="B164" s="201"/>
      <c r="C164" s="202"/>
      <c r="D164" s="203" t="s">
        <v>133</v>
      </c>
      <c r="E164" s="204" t="s">
        <v>20</v>
      </c>
      <c r="F164" s="205" t="s">
        <v>22</v>
      </c>
      <c r="G164" s="202"/>
      <c r="H164" s="206">
        <v>1</v>
      </c>
      <c r="I164" s="207"/>
      <c r="J164" s="202"/>
      <c r="K164" s="202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133</v>
      </c>
      <c r="AU164" s="212" t="s">
        <v>80</v>
      </c>
      <c r="AV164" s="12" t="s">
        <v>80</v>
      </c>
      <c r="AW164" s="12" t="s">
        <v>37</v>
      </c>
      <c r="AX164" s="12" t="s">
        <v>74</v>
      </c>
      <c r="AY164" s="212" t="s">
        <v>123</v>
      </c>
    </row>
    <row r="165" spans="2:65" s="13" customFormat="1" x14ac:dyDescent="0.35">
      <c r="B165" s="213"/>
      <c r="C165" s="214"/>
      <c r="D165" s="215" t="s">
        <v>133</v>
      </c>
      <c r="E165" s="216" t="s">
        <v>20</v>
      </c>
      <c r="F165" s="217" t="s">
        <v>135</v>
      </c>
      <c r="G165" s="214"/>
      <c r="H165" s="218">
        <v>1</v>
      </c>
      <c r="I165" s="219"/>
      <c r="J165" s="214"/>
      <c r="K165" s="214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133</v>
      </c>
      <c r="AU165" s="224" t="s">
        <v>80</v>
      </c>
      <c r="AV165" s="13" t="s">
        <v>131</v>
      </c>
      <c r="AW165" s="13" t="s">
        <v>37</v>
      </c>
      <c r="AX165" s="13" t="s">
        <v>22</v>
      </c>
      <c r="AY165" s="224" t="s">
        <v>123</v>
      </c>
    </row>
    <row r="166" spans="2:65" s="1" customFormat="1" ht="31.5" customHeight="1" x14ac:dyDescent="0.35">
      <c r="B166" s="34"/>
      <c r="C166" s="189" t="s">
        <v>134</v>
      </c>
      <c r="D166" s="189" t="s">
        <v>126</v>
      </c>
      <c r="E166" s="190" t="s">
        <v>234</v>
      </c>
      <c r="F166" s="191" t="s">
        <v>235</v>
      </c>
      <c r="G166" s="192" t="s">
        <v>232</v>
      </c>
      <c r="H166" s="193">
        <v>8</v>
      </c>
      <c r="I166" s="194"/>
      <c r="J166" s="195">
        <f>ROUND(I166*H166,2)</f>
        <v>0</v>
      </c>
      <c r="K166" s="191" t="s">
        <v>130</v>
      </c>
      <c r="L166" s="54"/>
      <c r="M166" s="196" t="s">
        <v>20</v>
      </c>
      <c r="N166" s="197" t="s">
        <v>45</v>
      </c>
      <c r="O166" s="35"/>
      <c r="P166" s="198">
        <f>O166*H166</f>
        <v>0</v>
      </c>
      <c r="Q166" s="198">
        <v>0.31108000000000002</v>
      </c>
      <c r="R166" s="198">
        <f>Q166*H166</f>
        <v>2.4886400000000002</v>
      </c>
      <c r="S166" s="198">
        <v>0</v>
      </c>
      <c r="T166" s="199">
        <f>S166*H166</f>
        <v>0</v>
      </c>
      <c r="AR166" s="17" t="s">
        <v>131</v>
      </c>
      <c r="AT166" s="17" t="s">
        <v>126</v>
      </c>
      <c r="AU166" s="17" t="s">
        <v>80</v>
      </c>
      <c r="AY166" s="17" t="s">
        <v>123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7" t="s">
        <v>22</v>
      </c>
      <c r="BK166" s="200">
        <f>ROUND(I166*H166,2)</f>
        <v>0</v>
      </c>
      <c r="BL166" s="17" t="s">
        <v>131</v>
      </c>
      <c r="BM166" s="17" t="s">
        <v>236</v>
      </c>
    </row>
    <row r="167" spans="2:65" s="12" customFormat="1" x14ac:dyDescent="0.35">
      <c r="B167" s="201"/>
      <c r="C167" s="202"/>
      <c r="D167" s="203" t="s">
        <v>133</v>
      </c>
      <c r="E167" s="204" t="s">
        <v>20</v>
      </c>
      <c r="F167" s="205" t="s">
        <v>170</v>
      </c>
      <c r="G167" s="202"/>
      <c r="H167" s="206">
        <v>8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133</v>
      </c>
      <c r="AU167" s="212" t="s">
        <v>80</v>
      </c>
      <c r="AV167" s="12" t="s">
        <v>80</v>
      </c>
      <c r="AW167" s="12" t="s">
        <v>37</v>
      </c>
      <c r="AX167" s="12" t="s">
        <v>74</v>
      </c>
      <c r="AY167" s="212" t="s">
        <v>123</v>
      </c>
    </row>
    <row r="168" spans="2:65" s="13" customFormat="1" x14ac:dyDescent="0.35">
      <c r="B168" s="213"/>
      <c r="C168" s="214"/>
      <c r="D168" s="203" t="s">
        <v>133</v>
      </c>
      <c r="E168" s="235" t="s">
        <v>20</v>
      </c>
      <c r="F168" s="236" t="s">
        <v>135</v>
      </c>
      <c r="G168" s="214"/>
      <c r="H168" s="237">
        <v>8</v>
      </c>
      <c r="I168" s="219"/>
      <c r="J168" s="214"/>
      <c r="K168" s="214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133</v>
      </c>
      <c r="AU168" s="224" t="s">
        <v>80</v>
      </c>
      <c r="AV168" s="13" t="s">
        <v>131</v>
      </c>
      <c r="AW168" s="13" t="s">
        <v>37</v>
      </c>
      <c r="AX168" s="13" t="s">
        <v>22</v>
      </c>
      <c r="AY168" s="224" t="s">
        <v>123</v>
      </c>
    </row>
    <row r="169" spans="2:65" s="11" customFormat="1" ht="29.9" customHeight="1" x14ac:dyDescent="0.35">
      <c r="B169" s="172"/>
      <c r="C169" s="173"/>
      <c r="D169" s="186" t="s">
        <v>73</v>
      </c>
      <c r="E169" s="187" t="s">
        <v>177</v>
      </c>
      <c r="F169" s="187" t="s">
        <v>237</v>
      </c>
      <c r="G169" s="173"/>
      <c r="H169" s="173"/>
      <c r="I169" s="176"/>
      <c r="J169" s="188">
        <f>BK169</f>
        <v>0</v>
      </c>
      <c r="K169" s="173"/>
      <c r="L169" s="178"/>
      <c r="M169" s="179"/>
      <c r="N169" s="180"/>
      <c r="O169" s="180"/>
      <c r="P169" s="181">
        <f>SUM(P170:P187)</f>
        <v>0</v>
      </c>
      <c r="Q169" s="180"/>
      <c r="R169" s="181">
        <f>SUM(R170:R187)</f>
        <v>126.472947</v>
      </c>
      <c r="S169" s="180"/>
      <c r="T169" s="182">
        <f>SUM(T170:T187)</f>
        <v>0</v>
      </c>
      <c r="AR169" s="183" t="s">
        <v>22</v>
      </c>
      <c r="AT169" s="184" t="s">
        <v>73</v>
      </c>
      <c r="AU169" s="184" t="s">
        <v>22</v>
      </c>
      <c r="AY169" s="183" t="s">
        <v>123</v>
      </c>
      <c r="BK169" s="185">
        <f>SUM(BK170:BK187)</f>
        <v>0</v>
      </c>
    </row>
    <row r="170" spans="2:65" s="1" customFormat="1" ht="22.5" customHeight="1" x14ac:dyDescent="0.35">
      <c r="B170" s="34"/>
      <c r="C170" s="225" t="s">
        <v>7</v>
      </c>
      <c r="D170" s="225" t="s">
        <v>171</v>
      </c>
      <c r="E170" s="226" t="s">
        <v>238</v>
      </c>
      <c r="F170" s="227" t="s">
        <v>239</v>
      </c>
      <c r="G170" s="228" t="s">
        <v>232</v>
      </c>
      <c r="H170" s="229">
        <v>192.93</v>
      </c>
      <c r="I170" s="230"/>
      <c r="J170" s="231">
        <f>ROUND(I170*H170,2)</f>
        <v>0</v>
      </c>
      <c r="K170" s="227" t="s">
        <v>130</v>
      </c>
      <c r="L170" s="232"/>
      <c r="M170" s="233" t="s">
        <v>20</v>
      </c>
      <c r="N170" s="234" t="s">
        <v>45</v>
      </c>
      <c r="O170" s="35"/>
      <c r="P170" s="198">
        <f>O170*H170</f>
        <v>0</v>
      </c>
      <c r="Q170" s="198">
        <v>8.2100000000000006E-2</v>
      </c>
      <c r="R170" s="198">
        <f>Q170*H170</f>
        <v>15.839553000000002</v>
      </c>
      <c r="S170" s="198">
        <v>0</v>
      </c>
      <c r="T170" s="199">
        <f>S170*H170</f>
        <v>0</v>
      </c>
      <c r="AR170" s="17" t="s">
        <v>170</v>
      </c>
      <c r="AT170" s="17" t="s">
        <v>171</v>
      </c>
      <c r="AU170" s="17" t="s">
        <v>80</v>
      </c>
      <c r="AY170" s="17" t="s">
        <v>123</v>
      </c>
      <c r="BE170" s="200">
        <f>IF(N170="základní",J170,0)</f>
        <v>0</v>
      </c>
      <c r="BF170" s="200">
        <f>IF(N170="snížená",J170,0)</f>
        <v>0</v>
      </c>
      <c r="BG170" s="200">
        <f>IF(N170="zákl. přenesená",J170,0)</f>
        <v>0</v>
      </c>
      <c r="BH170" s="200">
        <f>IF(N170="sníž. přenesená",J170,0)</f>
        <v>0</v>
      </c>
      <c r="BI170" s="200">
        <f>IF(N170="nulová",J170,0)</f>
        <v>0</v>
      </c>
      <c r="BJ170" s="17" t="s">
        <v>22</v>
      </c>
      <c r="BK170" s="200">
        <f>ROUND(I170*H170,2)</f>
        <v>0</v>
      </c>
      <c r="BL170" s="17" t="s">
        <v>131</v>
      </c>
      <c r="BM170" s="17" t="s">
        <v>240</v>
      </c>
    </row>
    <row r="171" spans="2:65" s="12" customFormat="1" x14ac:dyDescent="0.35">
      <c r="B171" s="201"/>
      <c r="C171" s="202"/>
      <c r="D171" s="203" t="s">
        <v>133</v>
      </c>
      <c r="E171" s="204" t="s">
        <v>20</v>
      </c>
      <c r="F171" s="205" t="s">
        <v>241</v>
      </c>
      <c r="G171" s="202"/>
      <c r="H171" s="206">
        <v>192.93</v>
      </c>
      <c r="I171" s="207"/>
      <c r="J171" s="202"/>
      <c r="K171" s="202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133</v>
      </c>
      <c r="AU171" s="212" t="s">
        <v>80</v>
      </c>
      <c r="AV171" s="12" t="s">
        <v>80</v>
      </c>
      <c r="AW171" s="12" t="s">
        <v>37</v>
      </c>
      <c r="AX171" s="12" t="s">
        <v>74</v>
      </c>
      <c r="AY171" s="212" t="s">
        <v>123</v>
      </c>
    </row>
    <row r="172" spans="2:65" s="13" customFormat="1" x14ac:dyDescent="0.35">
      <c r="B172" s="213"/>
      <c r="C172" s="214"/>
      <c r="D172" s="215" t="s">
        <v>133</v>
      </c>
      <c r="E172" s="216" t="s">
        <v>20</v>
      </c>
      <c r="F172" s="217" t="s">
        <v>135</v>
      </c>
      <c r="G172" s="214"/>
      <c r="H172" s="218">
        <v>192.93</v>
      </c>
      <c r="I172" s="219"/>
      <c r="J172" s="214"/>
      <c r="K172" s="214"/>
      <c r="L172" s="220"/>
      <c r="M172" s="221"/>
      <c r="N172" s="222"/>
      <c r="O172" s="222"/>
      <c r="P172" s="222"/>
      <c r="Q172" s="222"/>
      <c r="R172" s="222"/>
      <c r="S172" s="222"/>
      <c r="T172" s="223"/>
      <c r="AT172" s="224" t="s">
        <v>133</v>
      </c>
      <c r="AU172" s="224" t="s">
        <v>80</v>
      </c>
      <c r="AV172" s="13" t="s">
        <v>131</v>
      </c>
      <c r="AW172" s="13" t="s">
        <v>37</v>
      </c>
      <c r="AX172" s="13" t="s">
        <v>22</v>
      </c>
      <c r="AY172" s="224" t="s">
        <v>123</v>
      </c>
    </row>
    <row r="173" spans="2:65" s="1" customFormat="1" ht="22.5" customHeight="1" x14ac:dyDescent="0.35">
      <c r="B173" s="34"/>
      <c r="C173" s="225" t="s">
        <v>242</v>
      </c>
      <c r="D173" s="225" t="s">
        <v>171</v>
      </c>
      <c r="E173" s="226" t="s">
        <v>243</v>
      </c>
      <c r="F173" s="227" t="s">
        <v>244</v>
      </c>
      <c r="G173" s="228" t="s">
        <v>232</v>
      </c>
      <c r="H173" s="229">
        <v>91.6</v>
      </c>
      <c r="I173" s="230"/>
      <c r="J173" s="231">
        <f>ROUND(I173*H173,2)</f>
        <v>0</v>
      </c>
      <c r="K173" s="227" t="s">
        <v>20</v>
      </c>
      <c r="L173" s="232"/>
      <c r="M173" s="233" t="s">
        <v>20</v>
      </c>
      <c r="N173" s="234" t="s">
        <v>45</v>
      </c>
      <c r="O173" s="35"/>
      <c r="P173" s="198">
        <f>O173*H173</f>
        <v>0</v>
      </c>
      <c r="Q173" s="198">
        <v>4.8300000000000003E-2</v>
      </c>
      <c r="R173" s="198">
        <f>Q173*H173</f>
        <v>4.4242799999999995</v>
      </c>
      <c r="S173" s="198">
        <v>0</v>
      </c>
      <c r="T173" s="199">
        <f>S173*H173</f>
        <v>0</v>
      </c>
      <c r="AR173" s="17" t="s">
        <v>170</v>
      </c>
      <c r="AT173" s="17" t="s">
        <v>171</v>
      </c>
      <c r="AU173" s="17" t="s">
        <v>80</v>
      </c>
      <c r="AY173" s="17" t="s">
        <v>123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22</v>
      </c>
      <c r="BK173" s="200">
        <f>ROUND(I173*H173,2)</f>
        <v>0</v>
      </c>
      <c r="BL173" s="17" t="s">
        <v>131</v>
      </c>
      <c r="BM173" s="17" t="s">
        <v>245</v>
      </c>
    </row>
    <row r="174" spans="2:65" s="12" customFormat="1" x14ac:dyDescent="0.35">
      <c r="B174" s="201"/>
      <c r="C174" s="202"/>
      <c r="D174" s="203" t="s">
        <v>133</v>
      </c>
      <c r="E174" s="204" t="s">
        <v>20</v>
      </c>
      <c r="F174" s="205" t="s">
        <v>246</v>
      </c>
      <c r="G174" s="202"/>
      <c r="H174" s="206">
        <v>91.6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133</v>
      </c>
      <c r="AU174" s="212" t="s">
        <v>80</v>
      </c>
      <c r="AV174" s="12" t="s">
        <v>80</v>
      </c>
      <c r="AW174" s="12" t="s">
        <v>37</v>
      </c>
      <c r="AX174" s="12" t="s">
        <v>74</v>
      </c>
      <c r="AY174" s="212" t="s">
        <v>123</v>
      </c>
    </row>
    <row r="175" spans="2:65" s="13" customFormat="1" x14ac:dyDescent="0.35">
      <c r="B175" s="213"/>
      <c r="C175" s="214"/>
      <c r="D175" s="215" t="s">
        <v>133</v>
      </c>
      <c r="E175" s="216" t="s">
        <v>20</v>
      </c>
      <c r="F175" s="217" t="s">
        <v>135</v>
      </c>
      <c r="G175" s="214"/>
      <c r="H175" s="218">
        <v>91.6</v>
      </c>
      <c r="I175" s="219"/>
      <c r="J175" s="214"/>
      <c r="K175" s="214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133</v>
      </c>
      <c r="AU175" s="224" t="s">
        <v>80</v>
      </c>
      <c r="AV175" s="13" t="s">
        <v>131</v>
      </c>
      <c r="AW175" s="13" t="s">
        <v>37</v>
      </c>
      <c r="AX175" s="13" t="s">
        <v>22</v>
      </c>
      <c r="AY175" s="224" t="s">
        <v>123</v>
      </c>
    </row>
    <row r="176" spans="2:65" s="1" customFormat="1" ht="22.5" customHeight="1" x14ac:dyDescent="0.35">
      <c r="B176" s="34"/>
      <c r="C176" s="225" t="s">
        <v>247</v>
      </c>
      <c r="D176" s="225" t="s">
        <v>171</v>
      </c>
      <c r="E176" s="226" t="s">
        <v>248</v>
      </c>
      <c r="F176" s="227" t="s">
        <v>249</v>
      </c>
      <c r="G176" s="228" t="s">
        <v>232</v>
      </c>
      <c r="H176" s="229">
        <v>34</v>
      </c>
      <c r="I176" s="230"/>
      <c r="J176" s="231">
        <f>ROUND(I176*H176,2)</f>
        <v>0</v>
      </c>
      <c r="K176" s="227" t="s">
        <v>130</v>
      </c>
      <c r="L176" s="232"/>
      <c r="M176" s="233" t="s">
        <v>20</v>
      </c>
      <c r="N176" s="234" t="s">
        <v>45</v>
      </c>
      <c r="O176" s="35"/>
      <c r="P176" s="198">
        <f>O176*H176</f>
        <v>0</v>
      </c>
      <c r="Q176" s="198">
        <v>6.4000000000000001E-2</v>
      </c>
      <c r="R176" s="198">
        <f>Q176*H176</f>
        <v>2.1760000000000002</v>
      </c>
      <c r="S176" s="198">
        <v>0</v>
      </c>
      <c r="T176" s="199">
        <f>S176*H176</f>
        <v>0</v>
      </c>
      <c r="AR176" s="17" t="s">
        <v>170</v>
      </c>
      <c r="AT176" s="17" t="s">
        <v>171</v>
      </c>
      <c r="AU176" s="17" t="s">
        <v>80</v>
      </c>
      <c r="AY176" s="17" t="s">
        <v>123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7" t="s">
        <v>22</v>
      </c>
      <c r="BK176" s="200">
        <f>ROUND(I176*H176,2)</f>
        <v>0</v>
      </c>
      <c r="BL176" s="17" t="s">
        <v>131</v>
      </c>
      <c r="BM176" s="17" t="s">
        <v>250</v>
      </c>
    </row>
    <row r="177" spans="2:65" s="12" customFormat="1" x14ac:dyDescent="0.35">
      <c r="B177" s="201"/>
      <c r="C177" s="202"/>
      <c r="D177" s="203" t="s">
        <v>133</v>
      </c>
      <c r="E177" s="204" t="s">
        <v>20</v>
      </c>
      <c r="F177" s="205" t="s">
        <v>251</v>
      </c>
      <c r="G177" s="202"/>
      <c r="H177" s="206">
        <v>34</v>
      </c>
      <c r="I177" s="207"/>
      <c r="J177" s="202"/>
      <c r="K177" s="202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133</v>
      </c>
      <c r="AU177" s="212" t="s">
        <v>80</v>
      </c>
      <c r="AV177" s="12" t="s">
        <v>80</v>
      </c>
      <c r="AW177" s="12" t="s">
        <v>37</v>
      </c>
      <c r="AX177" s="12" t="s">
        <v>74</v>
      </c>
      <c r="AY177" s="212" t="s">
        <v>123</v>
      </c>
    </row>
    <row r="178" spans="2:65" s="13" customFormat="1" x14ac:dyDescent="0.35">
      <c r="B178" s="213"/>
      <c r="C178" s="214"/>
      <c r="D178" s="215" t="s">
        <v>133</v>
      </c>
      <c r="E178" s="216" t="s">
        <v>20</v>
      </c>
      <c r="F178" s="217" t="s">
        <v>135</v>
      </c>
      <c r="G178" s="214"/>
      <c r="H178" s="218">
        <v>34</v>
      </c>
      <c r="I178" s="219"/>
      <c r="J178" s="214"/>
      <c r="K178" s="214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133</v>
      </c>
      <c r="AU178" s="224" t="s">
        <v>80</v>
      </c>
      <c r="AV178" s="13" t="s">
        <v>131</v>
      </c>
      <c r="AW178" s="13" t="s">
        <v>37</v>
      </c>
      <c r="AX178" s="13" t="s">
        <v>22</v>
      </c>
      <c r="AY178" s="224" t="s">
        <v>123</v>
      </c>
    </row>
    <row r="179" spans="2:65" s="1" customFormat="1" ht="44.25" customHeight="1" x14ac:dyDescent="0.35">
      <c r="B179" s="34"/>
      <c r="C179" s="189" t="s">
        <v>252</v>
      </c>
      <c r="D179" s="189" t="s">
        <v>126</v>
      </c>
      <c r="E179" s="190" t="s">
        <v>253</v>
      </c>
      <c r="F179" s="191" t="s">
        <v>254</v>
      </c>
      <c r="G179" s="192" t="s">
        <v>255</v>
      </c>
      <c r="H179" s="193">
        <v>318.52999999999997</v>
      </c>
      <c r="I179" s="194"/>
      <c r="J179" s="195">
        <f>ROUND(I179*H179,2)</f>
        <v>0</v>
      </c>
      <c r="K179" s="191" t="s">
        <v>130</v>
      </c>
      <c r="L179" s="54"/>
      <c r="M179" s="196" t="s">
        <v>20</v>
      </c>
      <c r="N179" s="197" t="s">
        <v>45</v>
      </c>
      <c r="O179" s="35"/>
      <c r="P179" s="198">
        <f>O179*H179</f>
        <v>0</v>
      </c>
      <c r="Q179" s="198">
        <v>0.15540000000000001</v>
      </c>
      <c r="R179" s="198">
        <f>Q179*H179</f>
        <v>49.499561999999997</v>
      </c>
      <c r="S179" s="198">
        <v>0</v>
      </c>
      <c r="T179" s="199">
        <f>S179*H179</f>
        <v>0</v>
      </c>
      <c r="AR179" s="17" t="s">
        <v>131</v>
      </c>
      <c r="AT179" s="17" t="s">
        <v>126</v>
      </c>
      <c r="AU179" s="17" t="s">
        <v>80</v>
      </c>
      <c r="AY179" s="17" t="s">
        <v>123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22</v>
      </c>
      <c r="BK179" s="200">
        <f>ROUND(I179*H179,2)</f>
        <v>0</v>
      </c>
      <c r="BL179" s="17" t="s">
        <v>131</v>
      </c>
      <c r="BM179" s="17" t="s">
        <v>256</v>
      </c>
    </row>
    <row r="180" spans="2:65" s="12" customFormat="1" x14ac:dyDescent="0.35">
      <c r="B180" s="201"/>
      <c r="C180" s="202"/>
      <c r="D180" s="203" t="s">
        <v>133</v>
      </c>
      <c r="E180" s="204" t="s">
        <v>20</v>
      </c>
      <c r="F180" s="205" t="s">
        <v>257</v>
      </c>
      <c r="G180" s="202"/>
      <c r="H180" s="206">
        <v>318.52999999999997</v>
      </c>
      <c r="I180" s="207"/>
      <c r="J180" s="202"/>
      <c r="K180" s="202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133</v>
      </c>
      <c r="AU180" s="212" t="s">
        <v>80</v>
      </c>
      <c r="AV180" s="12" t="s">
        <v>80</v>
      </c>
      <c r="AW180" s="12" t="s">
        <v>37</v>
      </c>
      <c r="AX180" s="12" t="s">
        <v>74</v>
      </c>
      <c r="AY180" s="212" t="s">
        <v>123</v>
      </c>
    </row>
    <row r="181" spans="2:65" s="13" customFormat="1" x14ac:dyDescent="0.35">
      <c r="B181" s="213"/>
      <c r="C181" s="214"/>
      <c r="D181" s="215" t="s">
        <v>133</v>
      </c>
      <c r="E181" s="216" t="s">
        <v>20</v>
      </c>
      <c r="F181" s="217" t="s">
        <v>135</v>
      </c>
      <c r="G181" s="214"/>
      <c r="H181" s="218">
        <v>318.52999999999997</v>
      </c>
      <c r="I181" s="219"/>
      <c r="J181" s="214"/>
      <c r="K181" s="214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133</v>
      </c>
      <c r="AU181" s="224" t="s">
        <v>80</v>
      </c>
      <c r="AV181" s="13" t="s">
        <v>131</v>
      </c>
      <c r="AW181" s="13" t="s">
        <v>37</v>
      </c>
      <c r="AX181" s="13" t="s">
        <v>22</v>
      </c>
      <c r="AY181" s="224" t="s">
        <v>123</v>
      </c>
    </row>
    <row r="182" spans="2:65" s="1" customFormat="1" ht="22.5" customHeight="1" x14ac:dyDescent="0.35">
      <c r="B182" s="34"/>
      <c r="C182" s="225" t="s">
        <v>258</v>
      </c>
      <c r="D182" s="225" t="s">
        <v>171</v>
      </c>
      <c r="E182" s="226" t="s">
        <v>259</v>
      </c>
      <c r="F182" s="227" t="s">
        <v>260</v>
      </c>
      <c r="G182" s="228" t="s">
        <v>232</v>
      </c>
      <c r="H182" s="229">
        <v>312.8</v>
      </c>
      <c r="I182" s="230"/>
      <c r="J182" s="231">
        <f>ROUND(I182*H182,2)</f>
        <v>0</v>
      </c>
      <c r="K182" s="227" t="s">
        <v>130</v>
      </c>
      <c r="L182" s="232"/>
      <c r="M182" s="233" t="s">
        <v>20</v>
      </c>
      <c r="N182" s="234" t="s">
        <v>45</v>
      </c>
      <c r="O182" s="35"/>
      <c r="P182" s="198">
        <f>O182*H182</f>
        <v>0</v>
      </c>
      <c r="Q182" s="198">
        <v>5.5E-2</v>
      </c>
      <c r="R182" s="198">
        <f>Q182*H182</f>
        <v>17.204000000000001</v>
      </c>
      <c r="S182" s="198">
        <v>0</v>
      </c>
      <c r="T182" s="199">
        <f>S182*H182</f>
        <v>0</v>
      </c>
      <c r="AR182" s="17" t="s">
        <v>170</v>
      </c>
      <c r="AT182" s="17" t="s">
        <v>171</v>
      </c>
      <c r="AU182" s="17" t="s">
        <v>80</v>
      </c>
      <c r="AY182" s="17" t="s">
        <v>123</v>
      </c>
      <c r="BE182" s="200">
        <f>IF(N182="základní",J182,0)</f>
        <v>0</v>
      </c>
      <c r="BF182" s="200">
        <f>IF(N182="snížená",J182,0)</f>
        <v>0</v>
      </c>
      <c r="BG182" s="200">
        <f>IF(N182="zákl. přenesená",J182,0)</f>
        <v>0</v>
      </c>
      <c r="BH182" s="200">
        <f>IF(N182="sníž. přenesená",J182,0)</f>
        <v>0</v>
      </c>
      <c r="BI182" s="200">
        <f>IF(N182="nulová",J182,0)</f>
        <v>0</v>
      </c>
      <c r="BJ182" s="17" t="s">
        <v>22</v>
      </c>
      <c r="BK182" s="200">
        <f>ROUND(I182*H182,2)</f>
        <v>0</v>
      </c>
      <c r="BL182" s="17" t="s">
        <v>131</v>
      </c>
      <c r="BM182" s="17" t="s">
        <v>261</v>
      </c>
    </row>
    <row r="183" spans="2:65" s="12" customFormat="1" x14ac:dyDescent="0.35">
      <c r="B183" s="201"/>
      <c r="C183" s="202"/>
      <c r="D183" s="203" t="s">
        <v>133</v>
      </c>
      <c r="E183" s="204" t="s">
        <v>20</v>
      </c>
      <c r="F183" s="205" t="s">
        <v>262</v>
      </c>
      <c r="G183" s="202"/>
      <c r="H183" s="206">
        <v>312.8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133</v>
      </c>
      <c r="AU183" s="212" t="s">
        <v>80</v>
      </c>
      <c r="AV183" s="12" t="s">
        <v>80</v>
      </c>
      <c r="AW183" s="12" t="s">
        <v>37</v>
      </c>
      <c r="AX183" s="12" t="s">
        <v>74</v>
      </c>
      <c r="AY183" s="212" t="s">
        <v>123</v>
      </c>
    </row>
    <row r="184" spans="2:65" s="13" customFormat="1" x14ac:dyDescent="0.35">
      <c r="B184" s="213"/>
      <c r="C184" s="214"/>
      <c r="D184" s="215" t="s">
        <v>133</v>
      </c>
      <c r="E184" s="216" t="s">
        <v>20</v>
      </c>
      <c r="F184" s="217" t="s">
        <v>135</v>
      </c>
      <c r="G184" s="214"/>
      <c r="H184" s="218">
        <v>312.8</v>
      </c>
      <c r="I184" s="219"/>
      <c r="J184" s="214"/>
      <c r="K184" s="214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133</v>
      </c>
      <c r="AU184" s="224" t="s">
        <v>80</v>
      </c>
      <c r="AV184" s="13" t="s">
        <v>131</v>
      </c>
      <c r="AW184" s="13" t="s">
        <v>37</v>
      </c>
      <c r="AX184" s="13" t="s">
        <v>22</v>
      </c>
      <c r="AY184" s="224" t="s">
        <v>123</v>
      </c>
    </row>
    <row r="185" spans="2:65" s="1" customFormat="1" ht="44.25" customHeight="1" x14ac:dyDescent="0.35">
      <c r="B185" s="34"/>
      <c r="C185" s="189" t="s">
        <v>263</v>
      </c>
      <c r="D185" s="189" t="s">
        <v>126</v>
      </c>
      <c r="E185" s="190" t="s">
        <v>264</v>
      </c>
      <c r="F185" s="191" t="s">
        <v>265</v>
      </c>
      <c r="G185" s="192" t="s">
        <v>255</v>
      </c>
      <c r="H185" s="193">
        <v>312.8</v>
      </c>
      <c r="I185" s="194"/>
      <c r="J185" s="195">
        <f>ROUND(I185*H185,2)</f>
        <v>0</v>
      </c>
      <c r="K185" s="191" t="s">
        <v>130</v>
      </c>
      <c r="L185" s="54"/>
      <c r="M185" s="196" t="s">
        <v>20</v>
      </c>
      <c r="N185" s="197" t="s">
        <v>45</v>
      </c>
      <c r="O185" s="35"/>
      <c r="P185" s="198">
        <f>O185*H185</f>
        <v>0</v>
      </c>
      <c r="Q185" s="198">
        <v>0.11934</v>
      </c>
      <c r="R185" s="198">
        <f>Q185*H185</f>
        <v>37.329552</v>
      </c>
      <c r="S185" s="198">
        <v>0</v>
      </c>
      <c r="T185" s="199">
        <f>S185*H185</f>
        <v>0</v>
      </c>
      <c r="AR185" s="17" t="s">
        <v>131</v>
      </c>
      <c r="AT185" s="17" t="s">
        <v>126</v>
      </c>
      <c r="AU185" s="17" t="s">
        <v>80</v>
      </c>
      <c r="AY185" s="17" t="s">
        <v>123</v>
      </c>
      <c r="BE185" s="200">
        <f>IF(N185="základní",J185,0)</f>
        <v>0</v>
      </c>
      <c r="BF185" s="200">
        <f>IF(N185="snížená",J185,0)</f>
        <v>0</v>
      </c>
      <c r="BG185" s="200">
        <f>IF(N185="zákl. přenesená",J185,0)</f>
        <v>0</v>
      </c>
      <c r="BH185" s="200">
        <f>IF(N185="sníž. přenesená",J185,0)</f>
        <v>0</v>
      </c>
      <c r="BI185" s="200">
        <f>IF(N185="nulová",J185,0)</f>
        <v>0</v>
      </c>
      <c r="BJ185" s="17" t="s">
        <v>22</v>
      </c>
      <c r="BK185" s="200">
        <f>ROUND(I185*H185,2)</f>
        <v>0</v>
      </c>
      <c r="BL185" s="17" t="s">
        <v>131</v>
      </c>
      <c r="BM185" s="17" t="s">
        <v>266</v>
      </c>
    </row>
    <row r="186" spans="2:65" s="12" customFormat="1" x14ac:dyDescent="0.35">
      <c r="B186" s="201"/>
      <c r="C186" s="202"/>
      <c r="D186" s="203" t="s">
        <v>133</v>
      </c>
      <c r="E186" s="204" t="s">
        <v>20</v>
      </c>
      <c r="F186" s="205" t="s">
        <v>267</v>
      </c>
      <c r="G186" s="202"/>
      <c r="H186" s="206">
        <v>312.8</v>
      </c>
      <c r="I186" s="207"/>
      <c r="J186" s="202"/>
      <c r="K186" s="202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133</v>
      </c>
      <c r="AU186" s="212" t="s">
        <v>80</v>
      </c>
      <c r="AV186" s="12" t="s">
        <v>80</v>
      </c>
      <c r="AW186" s="12" t="s">
        <v>37</v>
      </c>
      <c r="AX186" s="12" t="s">
        <v>74</v>
      </c>
      <c r="AY186" s="212" t="s">
        <v>123</v>
      </c>
    </row>
    <row r="187" spans="2:65" s="13" customFormat="1" x14ac:dyDescent="0.35">
      <c r="B187" s="213"/>
      <c r="C187" s="214"/>
      <c r="D187" s="203" t="s">
        <v>133</v>
      </c>
      <c r="E187" s="235" t="s">
        <v>20</v>
      </c>
      <c r="F187" s="236" t="s">
        <v>135</v>
      </c>
      <c r="G187" s="214"/>
      <c r="H187" s="237">
        <v>312.8</v>
      </c>
      <c r="I187" s="219"/>
      <c r="J187" s="214"/>
      <c r="K187" s="214"/>
      <c r="L187" s="220"/>
      <c r="M187" s="221"/>
      <c r="N187" s="222"/>
      <c r="O187" s="222"/>
      <c r="P187" s="222"/>
      <c r="Q187" s="222"/>
      <c r="R187" s="222"/>
      <c r="S187" s="222"/>
      <c r="T187" s="223"/>
      <c r="AT187" s="224" t="s">
        <v>133</v>
      </c>
      <c r="AU187" s="224" t="s">
        <v>80</v>
      </c>
      <c r="AV187" s="13" t="s">
        <v>131</v>
      </c>
      <c r="AW187" s="13" t="s">
        <v>37</v>
      </c>
      <c r="AX187" s="13" t="s">
        <v>22</v>
      </c>
      <c r="AY187" s="224" t="s">
        <v>123</v>
      </c>
    </row>
    <row r="188" spans="2:65" s="11" customFormat="1" ht="29.9" customHeight="1" x14ac:dyDescent="0.35">
      <c r="B188" s="172"/>
      <c r="C188" s="173"/>
      <c r="D188" s="186" t="s">
        <v>73</v>
      </c>
      <c r="E188" s="187" t="s">
        <v>268</v>
      </c>
      <c r="F188" s="187" t="s">
        <v>269</v>
      </c>
      <c r="G188" s="173"/>
      <c r="H188" s="173"/>
      <c r="I188" s="176"/>
      <c r="J188" s="188">
        <f>BK188</f>
        <v>0</v>
      </c>
      <c r="K188" s="173"/>
      <c r="L188" s="178"/>
      <c r="M188" s="179"/>
      <c r="N188" s="180"/>
      <c r="O188" s="180"/>
      <c r="P188" s="181">
        <f>SUM(P189:P210)</f>
        <v>0</v>
      </c>
      <c r="Q188" s="180"/>
      <c r="R188" s="181">
        <f>SUM(R189:R210)</f>
        <v>0</v>
      </c>
      <c r="S188" s="180"/>
      <c r="T188" s="182">
        <f>SUM(T189:T210)</f>
        <v>0</v>
      </c>
      <c r="AR188" s="183" t="s">
        <v>22</v>
      </c>
      <c r="AT188" s="184" t="s">
        <v>73</v>
      </c>
      <c r="AU188" s="184" t="s">
        <v>22</v>
      </c>
      <c r="AY188" s="183" t="s">
        <v>123</v>
      </c>
      <c r="BK188" s="185">
        <f>SUM(BK189:BK210)</f>
        <v>0</v>
      </c>
    </row>
    <row r="189" spans="2:65" s="1" customFormat="1" ht="31.5" customHeight="1" x14ac:dyDescent="0.35">
      <c r="B189" s="34"/>
      <c r="C189" s="189" t="s">
        <v>270</v>
      </c>
      <c r="D189" s="189" t="s">
        <v>126</v>
      </c>
      <c r="E189" s="190" t="s">
        <v>271</v>
      </c>
      <c r="F189" s="191" t="s">
        <v>272</v>
      </c>
      <c r="G189" s="192" t="s">
        <v>273</v>
      </c>
      <c r="H189" s="193">
        <v>217.8</v>
      </c>
      <c r="I189" s="194"/>
      <c r="J189" s="195">
        <f>ROUND(I189*H189,2)</f>
        <v>0</v>
      </c>
      <c r="K189" s="191" t="s">
        <v>130</v>
      </c>
      <c r="L189" s="54"/>
      <c r="M189" s="196" t="s">
        <v>20</v>
      </c>
      <c r="N189" s="197" t="s">
        <v>45</v>
      </c>
      <c r="O189" s="35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AR189" s="17" t="s">
        <v>131</v>
      </c>
      <c r="AT189" s="17" t="s">
        <v>126</v>
      </c>
      <c r="AU189" s="17" t="s">
        <v>80</v>
      </c>
      <c r="AY189" s="17" t="s">
        <v>123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22</v>
      </c>
      <c r="BK189" s="200">
        <f>ROUND(I189*H189,2)</f>
        <v>0</v>
      </c>
      <c r="BL189" s="17" t="s">
        <v>131</v>
      </c>
      <c r="BM189" s="17" t="s">
        <v>274</v>
      </c>
    </row>
    <row r="190" spans="2:65" s="12" customFormat="1" x14ac:dyDescent="0.35">
      <c r="B190" s="201"/>
      <c r="C190" s="202"/>
      <c r="D190" s="203" t="s">
        <v>133</v>
      </c>
      <c r="E190" s="204" t="s">
        <v>20</v>
      </c>
      <c r="F190" s="205" t="s">
        <v>275</v>
      </c>
      <c r="G190" s="202"/>
      <c r="H190" s="206">
        <v>217.8</v>
      </c>
      <c r="I190" s="207"/>
      <c r="J190" s="202"/>
      <c r="K190" s="202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133</v>
      </c>
      <c r="AU190" s="212" t="s">
        <v>80</v>
      </c>
      <c r="AV190" s="12" t="s">
        <v>80</v>
      </c>
      <c r="AW190" s="12" t="s">
        <v>37</v>
      </c>
      <c r="AX190" s="12" t="s">
        <v>74</v>
      </c>
      <c r="AY190" s="212" t="s">
        <v>123</v>
      </c>
    </row>
    <row r="191" spans="2:65" s="13" customFormat="1" x14ac:dyDescent="0.35">
      <c r="B191" s="213"/>
      <c r="C191" s="214"/>
      <c r="D191" s="215" t="s">
        <v>133</v>
      </c>
      <c r="E191" s="216" t="s">
        <v>20</v>
      </c>
      <c r="F191" s="217" t="s">
        <v>135</v>
      </c>
      <c r="G191" s="214"/>
      <c r="H191" s="218">
        <v>217.8</v>
      </c>
      <c r="I191" s="219"/>
      <c r="J191" s="214"/>
      <c r="K191" s="214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133</v>
      </c>
      <c r="AU191" s="224" t="s">
        <v>80</v>
      </c>
      <c r="AV191" s="13" t="s">
        <v>131</v>
      </c>
      <c r="AW191" s="13" t="s">
        <v>37</v>
      </c>
      <c r="AX191" s="13" t="s">
        <v>22</v>
      </c>
      <c r="AY191" s="224" t="s">
        <v>123</v>
      </c>
    </row>
    <row r="192" spans="2:65" s="1" customFormat="1" ht="31.5" customHeight="1" x14ac:dyDescent="0.35">
      <c r="B192" s="34"/>
      <c r="C192" s="189" t="s">
        <v>276</v>
      </c>
      <c r="D192" s="189" t="s">
        <v>126</v>
      </c>
      <c r="E192" s="190" t="s">
        <v>277</v>
      </c>
      <c r="F192" s="191" t="s">
        <v>278</v>
      </c>
      <c r="G192" s="192" t="s">
        <v>273</v>
      </c>
      <c r="H192" s="193">
        <v>2178</v>
      </c>
      <c r="I192" s="194"/>
      <c r="J192" s="195">
        <f>ROUND(I192*H192,2)</f>
        <v>0</v>
      </c>
      <c r="K192" s="191" t="s">
        <v>130</v>
      </c>
      <c r="L192" s="54"/>
      <c r="M192" s="196" t="s">
        <v>20</v>
      </c>
      <c r="N192" s="197" t="s">
        <v>45</v>
      </c>
      <c r="O192" s="35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AR192" s="17" t="s">
        <v>131</v>
      </c>
      <c r="AT192" s="17" t="s">
        <v>126</v>
      </c>
      <c r="AU192" s="17" t="s">
        <v>80</v>
      </c>
      <c r="AY192" s="17" t="s">
        <v>123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7" t="s">
        <v>22</v>
      </c>
      <c r="BK192" s="200">
        <f>ROUND(I192*H192,2)</f>
        <v>0</v>
      </c>
      <c r="BL192" s="17" t="s">
        <v>131</v>
      </c>
      <c r="BM192" s="17" t="s">
        <v>279</v>
      </c>
    </row>
    <row r="193" spans="2:65" s="12" customFormat="1" x14ac:dyDescent="0.35">
      <c r="B193" s="201"/>
      <c r="C193" s="202"/>
      <c r="D193" s="203" t="s">
        <v>133</v>
      </c>
      <c r="E193" s="204" t="s">
        <v>20</v>
      </c>
      <c r="F193" s="205" t="s">
        <v>280</v>
      </c>
      <c r="G193" s="202"/>
      <c r="H193" s="206">
        <v>2178</v>
      </c>
      <c r="I193" s="207"/>
      <c r="J193" s="202"/>
      <c r="K193" s="202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133</v>
      </c>
      <c r="AU193" s="212" t="s">
        <v>80</v>
      </c>
      <c r="AV193" s="12" t="s">
        <v>80</v>
      </c>
      <c r="AW193" s="12" t="s">
        <v>37</v>
      </c>
      <c r="AX193" s="12" t="s">
        <v>74</v>
      </c>
      <c r="AY193" s="212" t="s">
        <v>123</v>
      </c>
    </row>
    <row r="194" spans="2:65" s="13" customFormat="1" x14ac:dyDescent="0.35">
      <c r="B194" s="213"/>
      <c r="C194" s="214"/>
      <c r="D194" s="215" t="s">
        <v>133</v>
      </c>
      <c r="E194" s="216" t="s">
        <v>20</v>
      </c>
      <c r="F194" s="217" t="s">
        <v>135</v>
      </c>
      <c r="G194" s="214"/>
      <c r="H194" s="218">
        <v>2178</v>
      </c>
      <c r="I194" s="219"/>
      <c r="J194" s="214"/>
      <c r="K194" s="214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133</v>
      </c>
      <c r="AU194" s="224" t="s">
        <v>80</v>
      </c>
      <c r="AV194" s="13" t="s">
        <v>131</v>
      </c>
      <c r="AW194" s="13" t="s">
        <v>37</v>
      </c>
      <c r="AX194" s="13" t="s">
        <v>22</v>
      </c>
      <c r="AY194" s="224" t="s">
        <v>123</v>
      </c>
    </row>
    <row r="195" spans="2:65" s="1" customFormat="1" ht="31.5" customHeight="1" x14ac:dyDescent="0.35">
      <c r="B195" s="34"/>
      <c r="C195" s="189" t="s">
        <v>281</v>
      </c>
      <c r="D195" s="189" t="s">
        <v>126</v>
      </c>
      <c r="E195" s="190" t="s">
        <v>282</v>
      </c>
      <c r="F195" s="191" t="s">
        <v>283</v>
      </c>
      <c r="G195" s="192" t="s">
        <v>273</v>
      </c>
      <c r="H195" s="193">
        <v>10.94</v>
      </c>
      <c r="I195" s="194"/>
      <c r="J195" s="195">
        <f>ROUND(I195*H195,2)</f>
        <v>0</v>
      </c>
      <c r="K195" s="191" t="s">
        <v>130</v>
      </c>
      <c r="L195" s="54"/>
      <c r="M195" s="196" t="s">
        <v>20</v>
      </c>
      <c r="N195" s="197" t="s">
        <v>45</v>
      </c>
      <c r="O195" s="35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AR195" s="17" t="s">
        <v>131</v>
      </c>
      <c r="AT195" s="17" t="s">
        <v>126</v>
      </c>
      <c r="AU195" s="17" t="s">
        <v>80</v>
      </c>
      <c r="AY195" s="17" t="s">
        <v>123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22</v>
      </c>
      <c r="BK195" s="200">
        <f>ROUND(I195*H195,2)</f>
        <v>0</v>
      </c>
      <c r="BL195" s="17" t="s">
        <v>131</v>
      </c>
      <c r="BM195" s="17" t="s">
        <v>284</v>
      </c>
    </row>
    <row r="196" spans="2:65" s="12" customFormat="1" x14ac:dyDescent="0.35">
      <c r="B196" s="201"/>
      <c r="C196" s="202"/>
      <c r="D196" s="203" t="s">
        <v>133</v>
      </c>
      <c r="E196" s="204" t="s">
        <v>20</v>
      </c>
      <c r="F196" s="205" t="s">
        <v>285</v>
      </c>
      <c r="G196" s="202"/>
      <c r="H196" s="206">
        <v>8.44</v>
      </c>
      <c r="I196" s="207"/>
      <c r="J196" s="202"/>
      <c r="K196" s="202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133</v>
      </c>
      <c r="AU196" s="212" t="s">
        <v>80</v>
      </c>
      <c r="AV196" s="12" t="s">
        <v>80</v>
      </c>
      <c r="AW196" s="12" t="s">
        <v>37</v>
      </c>
      <c r="AX196" s="12" t="s">
        <v>74</v>
      </c>
      <c r="AY196" s="212" t="s">
        <v>123</v>
      </c>
    </row>
    <row r="197" spans="2:65" s="12" customFormat="1" x14ac:dyDescent="0.35">
      <c r="B197" s="201"/>
      <c r="C197" s="202"/>
      <c r="D197" s="203" t="s">
        <v>133</v>
      </c>
      <c r="E197" s="204" t="s">
        <v>20</v>
      </c>
      <c r="F197" s="205" t="s">
        <v>286</v>
      </c>
      <c r="G197" s="202"/>
      <c r="H197" s="206">
        <v>2.5</v>
      </c>
      <c r="I197" s="207"/>
      <c r="J197" s="202"/>
      <c r="K197" s="202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133</v>
      </c>
      <c r="AU197" s="212" t="s">
        <v>80</v>
      </c>
      <c r="AV197" s="12" t="s">
        <v>80</v>
      </c>
      <c r="AW197" s="12" t="s">
        <v>37</v>
      </c>
      <c r="AX197" s="12" t="s">
        <v>74</v>
      </c>
      <c r="AY197" s="212" t="s">
        <v>123</v>
      </c>
    </row>
    <row r="198" spans="2:65" s="13" customFormat="1" x14ac:dyDescent="0.35">
      <c r="B198" s="213"/>
      <c r="C198" s="214"/>
      <c r="D198" s="215" t="s">
        <v>133</v>
      </c>
      <c r="E198" s="216" t="s">
        <v>20</v>
      </c>
      <c r="F198" s="217" t="s">
        <v>135</v>
      </c>
      <c r="G198" s="214"/>
      <c r="H198" s="218">
        <v>10.94</v>
      </c>
      <c r="I198" s="219"/>
      <c r="J198" s="214"/>
      <c r="K198" s="214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133</v>
      </c>
      <c r="AU198" s="224" t="s">
        <v>80</v>
      </c>
      <c r="AV198" s="13" t="s">
        <v>131</v>
      </c>
      <c r="AW198" s="13" t="s">
        <v>37</v>
      </c>
      <c r="AX198" s="13" t="s">
        <v>22</v>
      </c>
      <c r="AY198" s="224" t="s">
        <v>123</v>
      </c>
    </row>
    <row r="199" spans="2:65" s="1" customFormat="1" ht="31.5" customHeight="1" x14ac:dyDescent="0.35">
      <c r="B199" s="34"/>
      <c r="C199" s="189" t="s">
        <v>287</v>
      </c>
      <c r="D199" s="189" t="s">
        <v>126</v>
      </c>
      <c r="E199" s="190" t="s">
        <v>288</v>
      </c>
      <c r="F199" s="191" t="s">
        <v>278</v>
      </c>
      <c r="G199" s="192" t="s">
        <v>273</v>
      </c>
      <c r="H199" s="193">
        <v>109.4</v>
      </c>
      <c r="I199" s="194"/>
      <c r="J199" s="195">
        <f>ROUND(I199*H199,2)</f>
        <v>0</v>
      </c>
      <c r="K199" s="191" t="s">
        <v>130</v>
      </c>
      <c r="L199" s="54"/>
      <c r="M199" s="196" t="s">
        <v>20</v>
      </c>
      <c r="N199" s="197" t="s">
        <v>45</v>
      </c>
      <c r="O199" s="35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AR199" s="17" t="s">
        <v>131</v>
      </c>
      <c r="AT199" s="17" t="s">
        <v>126</v>
      </c>
      <c r="AU199" s="17" t="s">
        <v>80</v>
      </c>
      <c r="AY199" s="17" t="s">
        <v>123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7" t="s">
        <v>22</v>
      </c>
      <c r="BK199" s="200">
        <f>ROUND(I199*H199,2)</f>
        <v>0</v>
      </c>
      <c r="BL199" s="17" t="s">
        <v>131</v>
      </c>
      <c r="BM199" s="17" t="s">
        <v>289</v>
      </c>
    </row>
    <row r="200" spans="2:65" s="12" customFormat="1" x14ac:dyDescent="0.35">
      <c r="B200" s="201"/>
      <c r="C200" s="202"/>
      <c r="D200" s="203" t="s">
        <v>133</v>
      </c>
      <c r="E200" s="204" t="s">
        <v>20</v>
      </c>
      <c r="F200" s="205" t="s">
        <v>290</v>
      </c>
      <c r="G200" s="202"/>
      <c r="H200" s="206">
        <v>109.4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133</v>
      </c>
      <c r="AU200" s="212" t="s">
        <v>80</v>
      </c>
      <c r="AV200" s="12" t="s">
        <v>80</v>
      </c>
      <c r="AW200" s="12" t="s">
        <v>37</v>
      </c>
      <c r="AX200" s="12" t="s">
        <v>74</v>
      </c>
      <c r="AY200" s="212" t="s">
        <v>123</v>
      </c>
    </row>
    <row r="201" spans="2:65" s="13" customFormat="1" x14ac:dyDescent="0.35">
      <c r="B201" s="213"/>
      <c r="C201" s="214"/>
      <c r="D201" s="215" t="s">
        <v>133</v>
      </c>
      <c r="E201" s="216" t="s">
        <v>20</v>
      </c>
      <c r="F201" s="217" t="s">
        <v>135</v>
      </c>
      <c r="G201" s="214"/>
      <c r="H201" s="218">
        <v>109.4</v>
      </c>
      <c r="I201" s="219"/>
      <c r="J201" s="214"/>
      <c r="K201" s="214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133</v>
      </c>
      <c r="AU201" s="224" t="s">
        <v>80</v>
      </c>
      <c r="AV201" s="13" t="s">
        <v>131</v>
      </c>
      <c r="AW201" s="13" t="s">
        <v>37</v>
      </c>
      <c r="AX201" s="13" t="s">
        <v>22</v>
      </c>
      <c r="AY201" s="224" t="s">
        <v>123</v>
      </c>
    </row>
    <row r="202" spans="2:65" s="1" customFormat="1" ht="22.5" customHeight="1" x14ac:dyDescent="0.35">
      <c r="B202" s="34"/>
      <c r="C202" s="189" t="s">
        <v>291</v>
      </c>
      <c r="D202" s="189" t="s">
        <v>126</v>
      </c>
      <c r="E202" s="190" t="s">
        <v>292</v>
      </c>
      <c r="F202" s="191" t="s">
        <v>293</v>
      </c>
      <c r="G202" s="192" t="s">
        <v>273</v>
      </c>
      <c r="H202" s="193">
        <v>2.5</v>
      </c>
      <c r="I202" s="194"/>
      <c r="J202" s="195">
        <f>ROUND(I202*H202,2)</f>
        <v>0</v>
      </c>
      <c r="K202" s="191" t="s">
        <v>130</v>
      </c>
      <c r="L202" s="54"/>
      <c r="M202" s="196" t="s">
        <v>20</v>
      </c>
      <c r="N202" s="197" t="s">
        <v>45</v>
      </c>
      <c r="O202" s="35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AR202" s="17" t="s">
        <v>131</v>
      </c>
      <c r="AT202" s="17" t="s">
        <v>126</v>
      </c>
      <c r="AU202" s="17" t="s">
        <v>80</v>
      </c>
      <c r="AY202" s="17" t="s">
        <v>123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7" t="s">
        <v>22</v>
      </c>
      <c r="BK202" s="200">
        <f>ROUND(I202*H202,2)</f>
        <v>0</v>
      </c>
      <c r="BL202" s="17" t="s">
        <v>131</v>
      </c>
      <c r="BM202" s="17" t="s">
        <v>294</v>
      </c>
    </row>
    <row r="203" spans="2:65" s="12" customFormat="1" x14ac:dyDescent="0.35">
      <c r="B203" s="201"/>
      <c r="C203" s="202"/>
      <c r="D203" s="203" t="s">
        <v>133</v>
      </c>
      <c r="E203" s="204" t="s">
        <v>20</v>
      </c>
      <c r="F203" s="205" t="s">
        <v>295</v>
      </c>
      <c r="G203" s="202"/>
      <c r="H203" s="206">
        <v>2.5</v>
      </c>
      <c r="I203" s="207"/>
      <c r="J203" s="202"/>
      <c r="K203" s="202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133</v>
      </c>
      <c r="AU203" s="212" t="s">
        <v>80</v>
      </c>
      <c r="AV203" s="12" t="s">
        <v>80</v>
      </c>
      <c r="AW203" s="12" t="s">
        <v>37</v>
      </c>
      <c r="AX203" s="12" t="s">
        <v>74</v>
      </c>
      <c r="AY203" s="212" t="s">
        <v>123</v>
      </c>
    </row>
    <row r="204" spans="2:65" s="13" customFormat="1" x14ac:dyDescent="0.35">
      <c r="B204" s="213"/>
      <c r="C204" s="214"/>
      <c r="D204" s="215" t="s">
        <v>133</v>
      </c>
      <c r="E204" s="216" t="s">
        <v>20</v>
      </c>
      <c r="F204" s="217" t="s">
        <v>135</v>
      </c>
      <c r="G204" s="214"/>
      <c r="H204" s="218">
        <v>2.5</v>
      </c>
      <c r="I204" s="219"/>
      <c r="J204" s="214"/>
      <c r="K204" s="214"/>
      <c r="L204" s="220"/>
      <c r="M204" s="221"/>
      <c r="N204" s="222"/>
      <c r="O204" s="222"/>
      <c r="P204" s="222"/>
      <c r="Q204" s="222"/>
      <c r="R204" s="222"/>
      <c r="S204" s="222"/>
      <c r="T204" s="223"/>
      <c r="AT204" s="224" t="s">
        <v>133</v>
      </c>
      <c r="AU204" s="224" t="s">
        <v>80</v>
      </c>
      <c r="AV204" s="13" t="s">
        <v>131</v>
      </c>
      <c r="AW204" s="13" t="s">
        <v>37</v>
      </c>
      <c r="AX204" s="13" t="s">
        <v>22</v>
      </c>
      <c r="AY204" s="224" t="s">
        <v>123</v>
      </c>
    </row>
    <row r="205" spans="2:65" s="1" customFormat="1" ht="22.5" customHeight="1" x14ac:dyDescent="0.35">
      <c r="B205" s="34"/>
      <c r="C205" s="189" t="s">
        <v>296</v>
      </c>
      <c r="D205" s="189" t="s">
        <v>126</v>
      </c>
      <c r="E205" s="190" t="s">
        <v>297</v>
      </c>
      <c r="F205" s="191" t="s">
        <v>298</v>
      </c>
      <c r="G205" s="192" t="s">
        <v>273</v>
      </c>
      <c r="H205" s="193">
        <v>8.44</v>
      </c>
      <c r="I205" s="194"/>
      <c r="J205" s="195">
        <f>ROUND(I205*H205,2)</f>
        <v>0</v>
      </c>
      <c r="K205" s="191" t="s">
        <v>130</v>
      </c>
      <c r="L205" s="54"/>
      <c r="M205" s="196" t="s">
        <v>20</v>
      </c>
      <c r="N205" s="197" t="s">
        <v>45</v>
      </c>
      <c r="O205" s="35"/>
      <c r="P205" s="198">
        <f>O205*H205</f>
        <v>0</v>
      </c>
      <c r="Q205" s="198">
        <v>0</v>
      </c>
      <c r="R205" s="198">
        <f>Q205*H205</f>
        <v>0</v>
      </c>
      <c r="S205" s="198">
        <v>0</v>
      </c>
      <c r="T205" s="199">
        <f>S205*H205</f>
        <v>0</v>
      </c>
      <c r="AR205" s="17" t="s">
        <v>131</v>
      </c>
      <c r="AT205" s="17" t="s">
        <v>126</v>
      </c>
      <c r="AU205" s="17" t="s">
        <v>80</v>
      </c>
      <c r="AY205" s="17" t="s">
        <v>123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7" t="s">
        <v>22</v>
      </c>
      <c r="BK205" s="200">
        <f>ROUND(I205*H205,2)</f>
        <v>0</v>
      </c>
      <c r="BL205" s="17" t="s">
        <v>131</v>
      </c>
      <c r="BM205" s="17" t="s">
        <v>299</v>
      </c>
    </row>
    <row r="206" spans="2:65" s="12" customFormat="1" x14ac:dyDescent="0.35">
      <c r="B206" s="201"/>
      <c r="C206" s="202"/>
      <c r="D206" s="203" t="s">
        <v>133</v>
      </c>
      <c r="E206" s="204" t="s">
        <v>20</v>
      </c>
      <c r="F206" s="205" t="s">
        <v>300</v>
      </c>
      <c r="G206" s="202"/>
      <c r="H206" s="206">
        <v>8.44</v>
      </c>
      <c r="I206" s="207"/>
      <c r="J206" s="202"/>
      <c r="K206" s="202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133</v>
      </c>
      <c r="AU206" s="212" t="s">
        <v>80</v>
      </c>
      <c r="AV206" s="12" t="s">
        <v>80</v>
      </c>
      <c r="AW206" s="12" t="s">
        <v>37</v>
      </c>
      <c r="AX206" s="12" t="s">
        <v>74</v>
      </c>
      <c r="AY206" s="212" t="s">
        <v>123</v>
      </c>
    </row>
    <row r="207" spans="2:65" s="13" customFormat="1" x14ac:dyDescent="0.35">
      <c r="B207" s="213"/>
      <c r="C207" s="214"/>
      <c r="D207" s="215" t="s">
        <v>133</v>
      </c>
      <c r="E207" s="216" t="s">
        <v>20</v>
      </c>
      <c r="F207" s="217" t="s">
        <v>135</v>
      </c>
      <c r="G207" s="214"/>
      <c r="H207" s="218">
        <v>8.44</v>
      </c>
      <c r="I207" s="219"/>
      <c r="J207" s="214"/>
      <c r="K207" s="214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133</v>
      </c>
      <c r="AU207" s="224" t="s">
        <v>80</v>
      </c>
      <c r="AV207" s="13" t="s">
        <v>131</v>
      </c>
      <c r="AW207" s="13" t="s">
        <v>37</v>
      </c>
      <c r="AX207" s="13" t="s">
        <v>22</v>
      </c>
      <c r="AY207" s="224" t="s">
        <v>123</v>
      </c>
    </row>
    <row r="208" spans="2:65" s="1" customFormat="1" ht="22.5" customHeight="1" x14ac:dyDescent="0.35">
      <c r="B208" s="34"/>
      <c r="C208" s="189" t="s">
        <v>301</v>
      </c>
      <c r="D208" s="189" t="s">
        <v>126</v>
      </c>
      <c r="E208" s="190" t="s">
        <v>302</v>
      </c>
      <c r="F208" s="191" t="s">
        <v>303</v>
      </c>
      <c r="G208" s="192" t="s">
        <v>273</v>
      </c>
      <c r="H208" s="193">
        <v>217.8</v>
      </c>
      <c r="I208" s="194"/>
      <c r="J208" s="195">
        <f>ROUND(I208*H208,2)</f>
        <v>0</v>
      </c>
      <c r="K208" s="191" t="s">
        <v>130</v>
      </c>
      <c r="L208" s="54"/>
      <c r="M208" s="196" t="s">
        <v>20</v>
      </c>
      <c r="N208" s="197" t="s">
        <v>45</v>
      </c>
      <c r="O208" s="35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AR208" s="17" t="s">
        <v>131</v>
      </c>
      <c r="AT208" s="17" t="s">
        <v>126</v>
      </c>
      <c r="AU208" s="17" t="s">
        <v>80</v>
      </c>
      <c r="AY208" s="17" t="s">
        <v>123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22</v>
      </c>
      <c r="BK208" s="200">
        <f>ROUND(I208*H208,2)</f>
        <v>0</v>
      </c>
      <c r="BL208" s="17" t="s">
        <v>131</v>
      </c>
      <c r="BM208" s="17" t="s">
        <v>304</v>
      </c>
    </row>
    <row r="209" spans="2:65" s="12" customFormat="1" x14ac:dyDescent="0.35">
      <c r="B209" s="201"/>
      <c r="C209" s="202"/>
      <c r="D209" s="203" t="s">
        <v>133</v>
      </c>
      <c r="E209" s="204" t="s">
        <v>20</v>
      </c>
      <c r="F209" s="205" t="s">
        <v>305</v>
      </c>
      <c r="G209" s="202"/>
      <c r="H209" s="206">
        <v>217.8</v>
      </c>
      <c r="I209" s="207"/>
      <c r="J209" s="202"/>
      <c r="K209" s="202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133</v>
      </c>
      <c r="AU209" s="212" t="s">
        <v>80</v>
      </c>
      <c r="AV209" s="12" t="s">
        <v>80</v>
      </c>
      <c r="AW209" s="12" t="s">
        <v>37</v>
      </c>
      <c r="AX209" s="12" t="s">
        <v>74</v>
      </c>
      <c r="AY209" s="212" t="s">
        <v>123</v>
      </c>
    </row>
    <row r="210" spans="2:65" s="13" customFormat="1" x14ac:dyDescent="0.35">
      <c r="B210" s="213"/>
      <c r="C210" s="214"/>
      <c r="D210" s="203" t="s">
        <v>133</v>
      </c>
      <c r="E210" s="235" t="s">
        <v>20</v>
      </c>
      <c r="F210" s="236" t="s">
        <v>135</v>
      </c>
      <c r="G210" s="214"/>
      <c r="H210" s="237">
        <v>217.8</v>
      </c>
      <c r="I210" s="219"/>
      <c r="J210" s="214"/>
      <c r="K210" s="214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133</v>
      </c>
      <c r="AU210" s="224" t="s">
        <v>80</v>
      </c>
      <c r="AV210" s="13" t="s">
        <v>131</v>
      </c>
      <c r="AW210" s="13" t="s">
        <v>37</v>
      </c>
      <c r="AX210" s="13" t="s">
        <v>22</v>
      </c>
      <c r="AY210" s="224" t="s">
        <v>123</v>
      </c>
    </row>
    <row r="211" spans="2:65" s="11" customFormat="1" ht="29.9" customHeight="1" x14ac:dyDescent="0.35">
      <c r="B211" s="172"/>
      <c r="C211" s="173"/>
      <c r="D211" s="186" t="s">
        <v>73</v>
      </c>
      <c r="E211" s="187" t="s">
        <v>306</v>
      </c>
      <c r="F211" s="187" t="s">
        <v>307</v>
      </c>
      <c r="G211" s="173"/>
      <c r="H211" s="173"/>
      <c r="I211" s="176"/>
      <c r="J211" s="188">
        <f>BK211</f>
        <v>0</v>
      </c>
      <c r="K211" s="173"/>
      <c r="L211" s="178"/>
      <c r="M211" s="179"/>
      <c r="N211" s="180"/>
      <c r="O211" s="180"/>
      <c r="P211" s="181">
        <f>P212</f>
        <v>0</v>
      </c>
      <c r="Q211" s="180"/>
      <c r="R211" s="181">
        <f>R212</f>
        <v>0</v>
      </c>
      <c r="S211" s="180"/>
      <c r="T211" s="182">
        <f>T212</f>
        <v>0</v>
      </c>
      <c r="AR211" s="183" t="s">
        <v>22</v>
      </c>
      <c r="AT211" s="184" t="s">
        <v>73</v>
      </c>
      <c r="AU211" s="184" t="s">
        <v>22</v>
      </c>
      <c r="AY211" s="183" t="s">
        <v>123</v>
      </c>
      <c r="BK211" s="185">
        <f>BK212</f>
        <v>0</v>
      </c>
    </row>
    <row r="212" spans="2:65" s="1" customFormat="1" ht="31.5" customHeight="1" x14ac:dyDescent="0.35">
      <c r="B212" s="34"/>
      <c r="C212" s="189" t="s">
        <v>308</v>
      </c>
      <c r="D212" s="189" t="s">
        <v>126</v>
      </c>
      <c r="E212" s="190" t="s">
        <v>309</v>
      </c>
      <c r="F212" s="191" t="s">
        <v>310</v>
      </c>
      <c r="G212" s="192" t="s">
        <v>273</v>
      </c>
      <c r="H212" s="193">
        <v>238.41200000000001</v>
      </c>
      <c r="I212" s="194"/>
      <c r="J212" s="195">
        <f>ROUND(I212*H212,2)</f>
        <v>0</v>
      </c>
      <c r="K212" s="191" t="s">
        <v>130</v>
      </c>
      <c r="L212" s="54"/>
      <c r="M212" s="196" t="s">
        <v>20</v>
      </c>
      <c r="N212" s="197" t="s">
        <v>45</v>
      </c>
      <c r="O212" s="35"/>
      <c r="P212" s="198">
        <f>O212*H212</f>
        <v>0</v>
      </c>
      <c r="Q212" s="198">
        <v>0</v>
      </c>
      <c r="R212" s="198">
        <f>Q212*H212</f>
        <v>0</v>
      </c>
      <c r="S212" s="198">
        <v>0</v>
      </c>
      <c r="T212" s="199">
        <f>S212*H212</f>
        <v>0</v>
      </c>
      <c r="AR212" s="17" t="s">
        <v>131</v>
      </c>
      <c r="AT212" s="17" t="s">
        <v>126</v>
      </c>
      <c r="AU212" s="17" t="s">
        <v>80</v>
      </c>
      <c r="AY212" s="17" t="s">
        <v>123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22</v>
      </c>
      <c r="BK212" s="200">
        <f>ROUND(I212*H212,2)</f>
        <v>0</v>
      </c>
      <c r="BL212" s="17" t="s">
        <v>131</v>
      </c>
      <c r="BM212" s="17" t="s">
        <v>311</v>
      </c>
    </row>
    <row r="213" spans="2:65" s="11" customFormat="1" ht="37.4" customHeight="1" x14ac:dyDescent="0.35">
      <c r="B213" s="172"/>
      <c r="C213" s="173"/>
      <c r="D213" s="174" t="s">
        <v>73</v>
      </c>
      <c r="E213" s="175" t="s">
        <v>312</v>
      </c>
      <c r="F213" s="175" t="s">
        <v>313</v>
      </c>
      <c r="G213" s="173"/>
      <c r="H213" s="173"/>
      <c r="I213" s="176"/>
      <c r="J213" s="177">
        <f>BK213</f>
        <v>0</v>
      </c>
      <c r="K213" s="173"/>
      <c r="L213" s="178"/>
      <c r="M213" s="179"/>
      <c r="N213" s="180"/>
      <c r="O213" s="180"/>
      <c r="P213" s="181">
        <f>P214</f>
        <v>0</v>
      </c>
      <c r="Q213" s="180"/>
      <c r="R213" s="181">
        <f>R214</f>
        <v>1.7617400000000002E-2</v>
      </c>
      <c r="S213" s="180"/>
      <c r="T213" s="182">
        <f>T214</f>
        <v>0</v>
      </c>
      <c r="AR213" s="183" t="s">
        <v>80</v>
      </c>
      <c r="AT213" s="184" t="s">
        <v>73</v>
      </c>
      <c r="AU213" s="184" t="s">
        <v>74</v>
      </c>
      <c r="AY213" s="183" t="s">
        <v>123</v>
      </c>
      <c r="BK213" s="185">
        <f>BK214</f>
        <v>0</v>
      </c>
    </row>
    <row r="214" spans="2:65" s="11" customFormat="1" ht="19.899999999999999" customHeight="1" x14ac:dyDescent="0.35">
      <c r="B214" s="172"/>
      <c r="C214" s="173"/>
      <c r="D214" s="186" t="s">
        <v>73</v>
      </c>
      <c r="E214" s="187" t="s">
        <v>314</v>
      </c>
      <c r="F214" s="187" t="s">
        <v>315</v>
      </c>
      <c r="G214" s="173"/>
      <c r="H214" s="173"/>
      <c r="I214" s="176"/>
      <c r="J214" s="188">
        <f>BK214</f>
        <v>0</v>
      </c>
      <c r="K214" s="173"/>
      <c r="L214" s="178"/>
      <c r="M214" s="179"/>
      <c r="N214" s="180"/>
      <c r="O214" s="180"/>
      <c r="P214" s="181">
        <f>SUM(P215:P220)</f>
        <v>0</v>
      </c>
      <c r="Q214" s="180"/>
      <c r="R214" s="181">
        <f>SUM(R215:R220)</f>
        <v>1.7617400000000002E-2</v>
      </c>
      <c r="S214" s="180"/>
      <c r="T214" s="182">
        <f>SUM(T215:T220)</f>
        <v>0</v>
      </c>
      <c r="AR214" s="183" t="s">
        <v>80</v>
      </c>
      <c r="AT214" s="184" t="s">
        <v>73</v>
      </c>
      <c r="AU214" s="184" t="s">
        <v>22</v>
      </c>
      <c r="AY214" s="183" t="s">
        <v>123</v>
      </c>
      <c r="BK214" s="185">
        <f>SUM(BK215:BK220)</f>
        <v>0</v>
      </c>
    </row>
    <row r="215" spans="2:65" s="1" customFormat="1" ht="31.5" customHeight="1" x14ac:dyDescent="0.35">
      <c r="B215" s="34"/>
      <c r="C215" s="189" t="s">
        <v>316</v>
      </c>
      <c r="D215" s="189" t="s">
        <v>126</v>
      </c>
      <c r="E215" s="190" t="s">
        <v>317</v>
      </c>
      <c r="F215" s="191" t="s">
        <v>318</v>
      </c>
      <c r="G215" s="192" t="s">
        <v>129</v>
      </c>
      <c r="H215" s="193">
        <v>29.86</v>
      </c>
      <c r="I215" s="194"/>
      <c r="J215" s="195">
        <f>ROUND(I215*H215,2)</f>
        <v>0</v>
      </c>
      <c r="K215" s="191" t="s">
        <v>130</v>
      </c>
      <c r="L215" s="54"/>
      <c r="M215" s="196" t="s">
        <v>20</v>
      </c>
      <c r="N215" s="197" t="s">
        <v>45</v>
      </c>
      <c r="O215" s="35"/>
      <c r="P215" s="198">
        <f>O215*H215</f>
        <v>0</v>
      </c>
      <c r="Q215" s="198">
        <v>5.9000000000000003E-4</v>
      </c>
      <c r="R215" s="198">
        <f>Q215*H215</f>
        <v>1.7617400000000002E-2</v>
      </c>
      <c r="S215" s="198">
        <v>0</v>
      </c>
      <c r="T215" s="199">
        <f>S215*H215</f>
        <v>0</v>
      </c>
      <c r="AR215" s="17" t="s">
        <v>213</v>
      </c>
      <c r="AT215" s="17" t="s">
        <v>126</v>
      </c>
      <c r="AU215" s="17" t="s">
        <v>80</v>
      </c>
      <c r="AY215" s="17" t="s">
        <v>123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22</v>
      </c>
      <c r="BK215" s="200">
        <f>ROUND(I215*H215,2)</f>
        <v>0</v>
      </c>
      <c r="BL215" s="17" t="s">
        <v>213</v>
      </c>
      <c r="BM215" s="17" t="s">
        <v>319</v>
      </c>
    </row>
    <row r="216" spans="2:65" s="12" customFormat="1" x14ac:dyDescent="0.35">
      <c r="B216" s="201"/>
      <c r="C216" s="202"/>
      <c r="D216" s="203" t="s">
        <v>133</v>
      </c>
      <c r="E216" s="204" t="s">
        <v>20</v>
      </c>
      <c r="F216" s="205" t="s">
        <v>320</v>
      </c>
      <c r="G216" s="202"/>
      <c r="H216" s="206">
        <v>29.86</v>
      </c>
      <c r="I216" s="207"/>
      <c r="J216" s="202"/>
      <c r="K216" s="202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133</v>
      </c>
      <c r="AU216" s="212" t="s">
        <v>80</v>
      </c>
      <c r="AV216" s="12" t="s">
        <v>80</v>
      </c>
      <c r="AW216" s="12" t="s">
        <v>37</v>
      </c>
      <c r="AX216" s="12" t="s">
        <v>74</v>
      </c>
      <c r="AY216" s="212" t="s">
        <v>123</v>
      </c>
    </row>
    <row r="217" spans="2:65" s="13" customFormat="1" x14ac:dyDescent="0.35">
      <c r="B217" s="213"/>
      <c r="C217" s="214"/>
      <c r="D217" s="215" t="s">
        <v>133</v>
      </c>
      <c r="E217" s="216" t="s">
        <v>20</v>
      </c>
      <c r="F217" s="217" t="s">
        <v>135</v>
      </c>
      <c r="G217" s="214"/>
      <c r="H217" s="218">
        <v>29.86</v>
      </c>
      <c r="I217" s="219"/>
      <c r="J217" s="214"/>
      <c r="K217" s="214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133</v>
      </c>
      <c r="AU217" s="224" t="s">
        <v>80</v>
      </c>
      <c r="AV217" s="13" t="s">
        <v>131</v>
      </c>
      <c r="AW217" s="13" t="s">
        <v>37</v>
      </c>
      <c r="AX217" s="13" t="s">
        <v>22</v>
      </c>
      <c r="AY217" s="224" t="s">
        <v>123</v>
      </c>
    </row>
    <row r="218" spans="2:65" s="1" customFormat="1" ht="44.25" customHeight="1" x14ac:dyDescent="0.35">
      <c r="B218" s="34"/>
      <c r="C218" s="189" t="s">
        <v>321</v>
      </c>
      <c r="D218" s="189" t="s">
        <v>126</v>
      </c>
      <c r="E218" s="190" t="s">
        <v>322</v>
      </c>
      <c r="F218" s="191" t="s">
        <v>323</v>
      </c>
      <c r="G218" s="192" t="s">
        <v>273</v>
      </c>
      <c r="H218" s="193">
        <v>0.02</v>
      </c>
      <c r="I218" s="194"/>
      <c r="J218" s="195">
        <f>ROUND(I218*H218,2)</f>
        <v>0</v>
      </c>
      <c r="K218" s="191" t="s">
        <v>130</v>
      </c>
      <c r="L218" s="54"/>
      <c r="M218" s="196" t="s">
        <v>20</v>
      </c>
      <c r="N218" s="197" t="s">
        <v>45</v>
      </c>
      <c r="O218" s="35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AR218" s="17" t="s">
        <v>213</v>
      </c>
      <c r="AT218" s="17" t="s">
        <v>126</v>
      </c>
      <c r="AU218" s="17" t="s">
        <v>80</v>
      </c>
      <c r="AY218" s="17" t="s">
        <v>123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22</v>
      </c>
      <c r="BK218" s="200">
        <f>ROUND(I218*H218,2)</f>
        <v>0</v>
      </c>
      <c r="BL218" s="17" t="s">
        <v>213</v>
      </c>
      <c r="BM218" s="17" t="s">
        <v>324</v>
      </c>
    </row>
    <row r="219" spans="2:65" s="12" customFormat="1" x14ac:dyDescent="0.35">
      <c r="B219" s="201"/>
      <c r="C219" s="202"/>
      <c r="D219" s="203" t="s">
        <v>133</v>
      </c>
      <c r="E219" s="204" t="s">
        <v>20</v>
      </c>
      <c r="F219" s="205" t="s">
        <v>325</v>
      </c>
      <c r="G219" s="202"/>
      <c r="H219" s="206">
        <v>0.02</v>
      </c>
      <c r="I219" s="207"/>
      <c r="J219" s="202"/>
      <c r="K219" s="202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133</v>
      </c>
      <c r="AU219" s="212" t="s">
        <v>80</v>
      </c>
      <c r="AV219" s="12" t="s">
        <v>80</v>
      </c>
      <c r="AW219" s="12" t="s">
        <v>37</v>
      </c>
      <c r="AX219" s="12" t="s">
        <v>74</v>
      </c>
      <c r="AY219" s="212" t="s">
        <v>123</v>
      </c>
    </row>
    <row r="220" spans="2:65" s="13" customFormat="1" x14ac:dyDescent="0.35">
      <c r="B220" s="213"/>
      <c r="C220" s="214"/>
      <c r="D220" s="203" t="s">
        <v>133</v>
      </c>
      <c r="E220" s="235" t="s">
        <v>20</v>
      </c>
      <c r="F220" s="236" t="s">
        <v>135</v>
      </c>
      <c r="G220" s="214"/>
      <c r="H220" s="237">
        <v>0.02</v>
      </c>
      <c r="I220" s="219"/>
      <c r="J220" s="214"/>
      <c r="K220" s="214"/>
      <c r="L220" s="220"/>
      <c r="M220" s="221"/>
      <c r="N220" s="222"/>
      <c r="O220" s="222"/>
      <c r="P220" s="222"/>
      <c r="Q220" s="222"/>
      <c r="R220" s="222"/>
      <c r="S220" s="222"/>
      <c r="T220" s="223"/>
      <c r="AT220" s="224" t="s">
        <v>133</v>
      </c>
      <c r="AU220" s="224" t="s">
        <v>80</v>
      </c>
      <c r="AV220" s="13" t="s">
        <v>131</v>
      </c>
      <c r="AW220" s="13" t="s">
        <v>37</v>
      </c>
      <c r="AX220" s="13" t="s">
        <v>22</v>
      </c>
      <c r="AY220" s="224" t="s">
        <v>123</v>
      </c>
    </row>
    <row r="221" spans="2:65" s="11" customFormat="1" ht="37.4" customHeight="1" x14ac:dyDescent="0.35">
      <c r="B221" s="172"/>
      <c r="C221" s="173"/>
      <c r="D221" s="174" t="s">
        <v>73</v>
      </c>
      <c r="E221" s="175" t="s">
        <v>326</v>
      </c>
      <c r="F221" s="175" t="s">
        <v>327</v>
      </c>
      <c r="G221" s="173"/>
      <c r="H221" s="173"/>
      <c r="I221" s="176"/>
      <c r="J221" s="177">
        <f>BK221</f>
        <v>0</v>
      </c>
      <c r="K221" s="173"/>
      <c r="L221" s="178"/>
      <c r="M221" s="179"/>
      <c r="N221" s="180"/>
      <c r="O221" s="180"/>
      <c r="P221" s="181">
        <f>P222+P235</f>
        <v>0</v>
      </c>
      <c r="Q221" s="180"/>
      <c r="R221" s="181">
        <f>R222+R235</f>
        <v>0</v>
      </c>
      <c r="S221" s="180"/>
      <c r="T221" s="182">
        <f>T222+T235</f>
        <v>0</v>
      </c>
      <c r="AR221" s="183" t="s">
        <v>155</v>
      </c>
      <c r="AT221" s="184" t="s">
        <v>73</v>
      </c>
      <c r="AU221" s="184" t="s">
        <v>74</v>
      </c>
      <c r="AY221" s="183" t="s">
        <v>123</v>
      </c>
      <c r="BK221" s="185">
        <f>BK222+BK235</f>
        <v>0</v>
      </c>
    </row>
    <row r="222" spans="2:65" s="11" customFormat="1" ht="19.899999999999999" customHeight="1" x14ac:dyDescent="0.35">
      <c r="B222" s="172"/>
      <c r="C222" s="173"/>
      <c r="D222" s="186" t="s">
        <v>73</v>
      </c>
      <c r="E222" s="187" t="s">
        <v>328</v>
      </c>
      <c r="F222" s="187" t="s">
        <v>329</v>
      </c>
      <c r="G222" s="173"/>
      <c r="H222" s="173"/>
      <c r="I222" s="176"/>
      <c r="J222" s="188">
        <f>BK222</f>
        <v>0</v>
      </c>
      <c r="K222" s="173"/>
      <c r="L222" s="178"/>
      <c r="M222" s="179"/>
      <c r="N222" s="180"/>
      <c r="O222" s="180"/>
      <c r="P222" s="181">
        <f>SUM(P223:P234)</f>
        <v>0</v>
      </c>
      <c r="Q222" s="180"/>
      <c r="R222" s="181">
        <f>SUM(R223:R234)</f>
        <v>0</v>
      </c>
      <c r="S222" s="180"/>
      <c r="T222" s="182">
        <f>SUM(T223:T234)</f>
        <v>0</v>
      </c>
      <c r="AR222" s="183" t="s">
        <v>155</v>
      </c>
      <c r="AT222" s="184" t="s">
        <v>73</v>
      </c>
      <c r="AU222" s="184" t="s">
        <v>22</v>
      </c>
      <c r="AY222" s="183" t="s">
        <v>123</v>
      </c>
      <c r="BK222" s="185">
        <f>SUM(BK223:BK234)</f>
        <v>0</v>
      </c>
    </row>
    <row r="223" spans="2:65" s="1" customFormat="1" ht="31.5" customHeight="1" x14ac:dyDescent="0.35">
      <c r="B223" s="34"/>
      <c r="C223" s="189" t="s">
        <v>330</v>
      </c>
      <c r="D223" s="189" t="s">
        <v>126</v>
      </c>
      <c r="E223" s="190" t="s">
        <v>331</v>
      </c>
      <c r="F223" s="191" t="s">
        <v>332</v>
      </c>
      <c r="G223" s="192" t="s">
        <v>333</v>
      </c>
      <c r="H223" s="193">
        <v>1</v>
      </c>
      <c r="I223" s="194"/>
      <c r="J223" s="195">
        <f>ROUND(I223*H223,2)</f>
        <v>0</v>
      </c>
      <c r="K223" s="191" t="s">
        <v>130</v>
      </c>
      <c r="L223" s="54"/>
      <c r="M223" s="196" t="s">
        <v>20</v>
      </c>
      <c r="N223" s="197" t="s">
        <v>45</v>
      </c>
      <c r="O223" s="35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AR223" s="17" t="s">
        <v>334</v>
      </c>
      <c r="AT223" s="17" t="s">
        <v>126</v>
      </c>
      <c r="AU223" s="17" t="s">
        <v>80</v>
      </c>
      <c r="AY223" s="17" t="s">
        <v>123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7" t="s">
        <v>22</v>
      </c>
      <c r="BK223" s="200">
        <f>ROUND(I223*H223,2)</f>
        <v>0</v>
      </c>
      <c r="BL223" s="17" t="s">
        <v>334</v>
      </c>
      <c r="BM223" s="17" t="s">
        <v>335</v>
      </c>
    </row>
    <row r="224" spans="2:65" s="12" customFormat="1" x14ac:dyDescent="0.35">
      <c r="B224" s="201"/>
      <c r="C224" s="202"/>
      <c r="D224" s="203" t="s">
        <v>133</v>
      </c>
      <c r="E224" s="204" t="s">
        <v>20</v>
      </c>
      <c r="F224" s="205" t="s">
        <v>22</v>
      </c>
      <c r="G224" s="202"/>
      <c r="H224" s="206">
        <v>1</v>
      </c>
      <c r="I224" s="207"/>
      <c r="J224" s="202"/>
      <c r="K224" s="202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133</v>
      </c>
      <c r="AU224" s="212" t="s">
        <v>80</v>
      </c>
      <c r="AV224" s="12" t="s">
        <v>80</v>
      </c>
      <c r="AW224" s="12" t="s">
        <v>37</v>
      </c>
      <c r="AX224" s="12" t="s">
        <v>74</v>
      </c>
      <c r="AY224" s="212" t="s">
        <v>123</v>
      </c>
    </row>
    <row r="225" spans="2:65" s="13" customFormat="1" x14ac:dyDescent="0.35">
      <c r="B225" s="213"/>
      <c r="C225" s="214"/>
      <c r="D225" s="215" t="s">
        <v>133</v>
      </c>
      <c r="E225" s="216" t="s">
        <v>20</v>
      </c>
      <c r="F225" s="217" t="s">
        <v>135</v>
      </c>
      <c r="G225" s="214"/>
      <c r="H225" s="218">
        <v>1</v>
      </c>
      <c r="I225" s="219"/>
      <c r="J225" s="214"/>
      <c r="K225" s="214"/>
      <c r="L225" s="220"/>
      <c r="M225" s="221"/>
      <c r="N225" s="222"/>
      <c r="O225" s="222"/>
      <c r="P225" s="222"/>
      <c r="Q225" s="222"/>
      <c r="R225" s="222"/>
      <c r="S225" s="222"/>
      <c r="T225" s="223"/>
      <c r="AT225" s="224" t="s">
        <v>133</v>
      </c>
      <c r="AU225" s="224" t="s">
        <v>80</v>
      </c>
      <c r="AV225" s="13" t="s">
        <v>131</v>
      </c>
      <c r="AW225" s="13" t="s">
        <v>37</v>
      </c>
      <c r="AX225" s="13" t="s">
        <v>22</v>
      </c>
      <c r="AY225" s="224" t="s">
        <v>123</v>
      </c>
    </row>
    <row r="226" spans="2:65" s="1" customFormat="1" ht="22.5" customHeight="1" x14ac:dyDescent="0.35">
      <c r="B226" s="34"/>
      <c r="C226" s="189" t="s">
        <v>336</v>
      </c>
      <c r="D226" s="189" t="s">
        <v>126</v>
      </c>
      <c r="E226" s="190" t="s">
        <v>337</v>
      </c>
      <c r="F226" s="191" t="s">
        <v>338</v>
      </c>
      <c r="G226" s="192" t="s">
        <v>339</v>
      </c>
      <c r="H226" s="193">
        <v>1</v>
      </c>
      <c r="I226" s="194"/>
      <c r="J226" s="195">
        <f>ROUND(I226*H226,2)</f>
        <v>0</v>
      </c>
      <c r="K226" s="191" t="s">
        <v>130</v>
      </c>
      <c r="L226" s="54"/>
      <c r="M226" s="196" t="s">
        <v>20</v>
      </c>
      <c r="N226" s="197" t="s">
        <v>45</v>
      </c>
      <c r="O226" s="35"/>
      <c r="P226" s="198">
        <f>O226*H226</f>
        <v>0</v>
      </c>
      <c r="Q226" s="198">
        <v>0</v>
      </c>
      <c r="R226" s="198">
        <f>Q226*H226</f>
        <v>0</v>
      </c>
      <c r="S226" s="198">
        <v>0</v>
      </c>
      <c r="T226" s="199">
        <f>S226*H226</f>
        <v>0</v>
      </c>
      <c r="AR226" s="17" t="s">
        <v>334</v>
      </c>
      <c r="AT226" s="17" t="s">
        <v>126</v>
      </c>
      <c r="AU226" s="17" t="s">
        <v>80</v>
      </c>
      <c r="AY226" s="17" t="s">
        <v>123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7" t="s">
        <v>22</v>
      </c>
      <c r="BK226" s="200">
        <f>ROUND(I226*H226,2)</f>
        <v>0</v>
      </c>
      <c r="BL226" s="17" t="s">
        <v>334</v>
      </c>
      <c r="BM226" s="17" t="s">
        <v>340</v>
      </c>
    </row>
    <row r="227" spans="2:65" s="12" customFormat="1" x14ac:dyDescent="0.35">
      <c r="B227" s="201"/>
      <c r="C227" s="202"/>
      <c r="D227" s="203" t="s">
        <v>133</v>
      </c>
      <c r="E227" s="204" t="s">
        <v>20</v>
      </c>
      <c r="F227" s="205" t="s">
        <v>22</v>
      </c>
      <c r="G227" s="202"/>
      <c r="H227" s="206">
        <v>1</v>
      </c>
      <c r="I227" s="207"/>
      <c r="J227" s="202"/>
      <c r="K227" s="202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133</v>
      </c>
      <c r="AU227" s="212" t="s">
        <v>80</v>
      </c>
      <c r="AV227" s="12" t="s">
        <v>80</v>
      </c>
      <c r="AW227" s="12" t="s">
        <v>37</v>
      </c>
      <c r="AX227" s="12" t="s">
        <v>74</v>
      </c>
      <c r="AY227" s="212" t="s">
        <v>123</v>
      </c>
    </row>
    <row r="228" spans="2:65" s="13" customFormat="1" x14ac:dyDescent="0.35">
      <c r="B228" s="213"/>
      <c r="C228" s="214"/>
      <c r="D228" s="215" t="s">
        <v>133</v>
      </c>
      <c r="E228" s="216" t="s">
        <v>20</v>
      </c>
      <c r="F228" s="217" t="s">
        <v>135</v>
      </c>
      <c r="G228" s="214"/>
      <c r="H228" s="218">
        <v>1</v>
      </c>
      <c r="I228" s="219"/>
      <c r="J228" s="214"/>
      <c r="K228" s="214"/>
      <c r="L228" s="220"/>
      <c r="M228" s="221"/>
      <c r="N228" s="222"/>
      <c r="O228" s="222"/>
      <c r="P228" s="222"/>
      <c r="Q228" s="222"/>
      <c r="R228" s="222"/>
      <c r="S228" s="222"/>
      <c r="T228" s="223"/>
      <c r="AT228" s="224" t="s">
        <v>133</v>
      </c>
      <c r="AU228" s="224" t="s">
        <v>80</v>
      </c>
      <c r="AV228" s="13" t="s">
        <v>131</v>
      </c>
      <c r="AW228" s="13" t="s">
        <v>37</v>
      </c>
      <c r="AX228" s="13" t="s">
        <v>22</v>
      </c>
      <c r="AY228" s="224" t="s">
        <v>123</v>
      </c>
    </row>
    <row r="229" spans="2:65" s="1" customFormat="1" ht="22.5" customHeight="1" x14ac:dyDescent="0.35">
      <c r="B229" s="34"/>
      <c r="C229" s="189" t="s">
        <v>341</v>
      </c>
      <c r="D229" s="189" t="s">
        <v>126</v>
      </c>
      <c r="E229" s="190" t="s">
        <v>342</v>
      </c>
      <c r="F229" s="191" t="s">
        <v>343</v>
      </c>
      <c r="G229" s="192" t="s">
        <v>339</v>
      </c>
      <c r="H229" s="193">
        <v>1</v>
      </c>
      <c r="I229" s="194"/>
      <c r="J229" s="195">
        <f>ROUND(I229*H229,2)</f>
        <v>0</v>
      </c>
      <c r="K229" s="191" t="s">
        <v>130</v>
      </c>
      <c r="L229" s="54"/>
      <c r="M229" s="196" t="s">
        <v>20</v>
      </c>
      <c r="N229" s="197" t="s">
        <v>45</v>
      </c>
      <c r="O229" s="35"/>
      <c r="P229" s="198">
        <f>O229*H229</f>
        <v>0</v>
      </c>
      <c r="Q229" s="198">
        <v>0</v>
      </c>
      <c r="R229" s="198">
        <f>Q229*H229</f>
        <v>0</v>
      </c>
      <c r="S229" s="198">
        <v>0</v>
      </c>
      <c r="T229" s="199">
        <f>S229*H229</f>
        <v>0</v>
      </c>
      <c r="AR229" s="17" t="s">
        <v>334</v>
      </c>
      <c r="AT229" s="17" t="s">
        <v>126</v>
      </c>
      <c r="AU229" s="17" t="s">
        <v>80</v>
      </c>
      <c r="AY229" s="17" t="s">
        <v>123</v>
      </c>
      <c r="BE229" s="200">
        <f>IF(N229="základní",J229,0)</f>
        <v>0</v>
      </c>
      <c r="BF229" s="200">
        <f>IF(N229="snížená",J229,0)</f>
        <v>0</v>
      </c>
      <c r="BG229" s="200">
        <f>IF(N229="zákl. přenesená",J229,0)</f>
        <v>0</v>
      </c>
      <c r="BH229" s="200">
        <f>IF(N229="sníž. přenesená",J229,0)</f>
        <v>0</v>
      </c>
      <c r="BI229" s="200">
        <f>IF(N229="nulová",J229,0)</f>
        <v>0</v>
      </c>
      <c r="BJ229" s="17" t="s">
        <v>22</v>
      </c>
      <c r="BK229" s="200">
        <f>ROUND(I229*H229,2)</f>
        <v>0</v>
      </c>
      <c r="BL229" s="17" t="s">
        <v>334</v>
      </c>
      <c r="BM229" s="17" t="s">
        <v>344</v>
      </c>
    </row>
    <row r="230" spans="2:65" s="12" customFormat="1" x14ac:dyDescent="0.35">
      <c r="B230" s="201"/>
      <c r="C230" s="202"/>
      <c r="D230" s="203" t="s">
        <v>133</v>
      </c>
      <c r="E230" s="204" t="s">
        <v>20</v>
      </c>
      <c r="F230" s="205" t="s">
        <v>22</v>
      </c>
      <c r="G230" s="202"/>
      <c r="H230" s="206">
        <v>1</v>
      </c>
      <c r="I230" s="207"/>
      <c r="J230" s="202"/>
      <c r="K230" s="202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133</v>
      </c>
      <c r="AU230" s="212" t="s">
        <v>80</v>
      </c>
      <c r="AV230" s="12" t="s">
        <v>80</v>
      </c>
      <c r="AW230" s="12" t="s">
        <v>37</v>
      </c>
      <c r="AX230" s="12" t="s">
        <v>74</v>
      </c>
      <c r="AY230" s="212" t="s">
        <v>123</v>
      </c>
    </row>
    <row r="231" spans="2:65" s="13" customFormat="1" x14ac:dyDescent="0.35">
      <c r="B231" s="213"/>
      <c r="C231" s="214"/>
      <c r="D231" s="215" t="s">
        <v>133</v>
      </c>
      <c r="E231" s="216" t="s">
        <v>20</v>
      </c>
      <c r="F231" s="217" t="s">
        <v>135</v>
      </c>
      <c r="G231" s="214"/>
      <c r="H231" s="218">
        <v>1</v>
      </c>
      <c r="I231" s="219"/>
      <c r="J231" s="214"/>
      <c r="K231" s="214"/>
      <c r="L231" s="220"/>
      <c r="M231" s="221"/>
      <c r="N231" s="222"/>
      <c r="O231" s="222"/>
      <c r="P231" s="222"/>
      <c r="Q231" s="222"/>
      <c r="R231" s="222"/>
      <c r="S231" s="222"/>
      <c r="T231" s="223"/>
      <c r="AT231" s="224" t="s">
        <v>133</v>
      </c>
      <c r="AU231" s="224" t="s">
        <v>80</v>
      </c>
      <c r="AV231" s="13" t="s">
        <v>131</v>
      </c>
      <c r="AW231" s="13" t="s">
        <v>37</v>
      </c>
      <c r="AX231" s="13" t="s">
        <v>22</v>
      </c>
      <c r="AY231" s="224" t="s">
        <v>123</v>
      </c>
    </row>
    <row r="232" spans="2:65" s="1" customFormat="1" ht="31.5" customHeight="1" x14ac:dyDescent="0.35">
      <c r="B232" s="34"/>
      <c r="C232" s="189" t="s">
        <v>345</v>
      </c>
      <c r="D232" s="189" t="s">
        <v>126</v>
      </c>
      <c r="E232" s="190" t="s">
        <v>346</v>
      </c>
      <c r="F232" s="191" t="s">
        <v>347</v>
      </c>
      <c r="G232" s="192" t="s">
        <v>339</v>
      </c>
      <c r="H232" s="193">
        <v>1</v>
      </c>
      <c r="I232" s="194"/>
      <c r="J232" s="195">
        <f>ROUND(I232*H232,2)</f>
        <v>0</v>
      </c>
      <c r="K232" s="191" t="s">
        <v>130</v>
      </c>
      <c r="L232" s="54"/>
      <c r="M232" s="196" t="s">
        <v>20</v>
      </c>
      <c r="N232" s="197" t="s">
        <v>45</v>
      </c>
      <c r="O232" s="35"/>
      <c r="P232" s="198">
        <f>O232*H232</f>
        <v>0</v>
      </c>
      <c r="Q232" s="198">
        <v>0</v>
      </c>
      <c r="R232" s="198">
        <f>Q232*H232</f>
        <v>0</v>
      </c>
      <c r="S232" s="198">
        <v>0</v>
      </c>
      <c r="T232" s="199">
        <f>S232*H232</f>
        <v>0</v>
      </c>
      <c r="AR232" s="17" t="s">
        <v>334</v>
      </c>
      <c r="AT232" s="17" t="s">
        <v>126</v>
      </c>
      <c r="AU232" s="17" t="s">
        <v>80</v>
      </c>
      <c r="AY232" s="17" t="s">
        <v>123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7" t="s">
        <v>22</v>
      </c>
      <c r="BK232" s="200">
        <f>ROUND(I232*H232,2)</f>
        <v>0</v>
      </c>
      <c r="BL232" s="17" t="s">
        <v>334</v>
      </c>
      <c r="BM232" s="17" t="s">
        <v>348</v>
      </c>
    </row>
    <row r="233" spans="2:65" s="12" customFormat="1" x14ac:dyDescent="0.35">
      <c r="B233" s="201"/>
      <c r="C233" s="202"/>
      <c r="D233" s="203" t="s">
        <v>133</v>
      </c>
      <c r="E233" s="204" t="s">
        <v>20</v>
      </c>
      <c r="F233" s="205" t="s">
        <v>22</v>
      </c>
      <c r="G233" s="202"/>
      <c r="H233" s="206">
        <v>1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133</v>
      </c>
      <c r="AU233" s="212" t="s">
        <v>80</v>
      </c>
      <c r="AV233" s="12" t="s">
        <v>80</v>
      </c>
      <c r="AW233" s="12" t="s">
        <v>37</v>
      </c>
      <c r="AX233" s="12" t="s">
        <v>74</v>
      </c>
      <c r="AY233" s="212" t="s">
        <v>123</v>
      </c>
    </row>
    <row r="234" spans="2:65" s="13" customFormat="1" x14ac:dyDescent="0.35">
      <c r="B234" s="213"/>
      <c r="C234" s="214"/>
      <c r="D234" s="203" t="s">
        <v>133</v>
      </c>
      <c r="E234" s="235" t="s">
        <v>20</v>
      </c>
      <c r="F234" s="236" t="s">
        <v>135</v>
      </c>
      <c r="G234" s="214"/>
      <c r="H234" s="237">
        <v>1</v>
      </c>
      <c r="I234" s="219"/>
      <c r="J234" s="214"/>
      <c r="K234" s="214"/>
      <c r="L234" s="220"/>
      <c r="M234" s="221"/>
      <c r="N234" s="222"/>
      <c r="O234" s="222"/>
      <c r="P234" s="222"/>
      <c r="Q234" s="222"/>
      <c r="R234" s="222"/>
      <c r="S234" s="222"/>
      <c r="T234" s="223"/>
      <c r="AT234" s="224" t="s">
        <v>133</v>
      </c>
      <c r="AU234" s="224" t="s">
        <v>80</v>
      </c>
      <c r="AV234" s="13" t="s">
        <v>131</v>
      </c>
      <c r="AW234" s="13" t="s">
        <v>37</v>
      </c>
      <c r="AX234" s="13" t="s">
        <v>22</v>
      </c>
      <c r="AY234" s="224" t="s">
        <v>123</v>
      </c>
    </row>
    <row r="235" spans="2:65" s="11" customFormat="1" ht="29.9" customHeight="1" x14ac:dyDescent="0.35">
      <c r="B235" s="172"/>
      <c r="C235" s="173"/>
      <c r="D235" s="186" t="s">
        <v>73</v>
      </c>
      <c r="E235" s="187" t="s">
        <v>349</v>
      </c>
      <c r="F235" s="187" t="s">
        <v>350</v>
      </c>
      <c r="G235" s="173"/>
      <c r="H235" s="173"/>
      <c r="I235" s="176"/>
      <c r="J235" s="188">
        <f>BK235</f>
        <v>0</v>
      </c>
      <c r="K235" s="173"/>
      <c r="L235" s="178"/>
      <c r="M235" s="179"/>
      <c r="N235" s="180"/>
      <c r="O235" s="180"/>
      <c r="P235" s="181">
        <f>SUM(P236:P241)</f>
        <v>0</v>
      </c>
      <c r="Q235" s="180"/>
      <c r="R235" s="181">
        <f>SUM(R236:R241)</f>
        <v>0</v>
      </c>
      <c r="S235" s="180"/>
      <c r="T235" s="182">
        <f>SUM(T236:T241)</f>
        <v>0</v>
      </c>
      <c r="AR235" s="183" t="s">
        <v>155</v>
      </c>
      <c r="AT235" s="184" t="s">
        <v>73</v>
      </c>
      <c r="AU235" s="184" t="s">
        <v>22</v>
      </c>
      <c r="AY235" s="183" t="s">
        <v>123</v>
      </c>
      <c r="BK235" s="185">
        <f>SUM(BK236:BK241)</f>
        <v>0</v>
      </c>
    </row>
    <row r="236" spans="2:65" s="1" customFormat="1" ht="22.5" customHeight="1" x14ac:dyDescent="0.35">
      <c r="B236" s="34"/>
      <c r="C236" s="189" t="s">
        <v>351</v>
      </c>
      <c r="D236" s="189" t="s">
        <v>126</v>
      </c>
      <c r="E236" s="190" t="s">
        <v>352</v>
      </c>
      <c r="F236" s="191" t="s">
        <v>353</v>
      </c>
      <c r="G236" s="192" t="s">
        <v>333</v>
      </c>
      <c r="H236" s="193">
        <v>1</v>
      </c>
      <c r="I236" s="194"/>
      <c r="J236" s="195">
        <f>ROUND(I236*H236,2)</f>
        <v>0</v>
      </c>
      <c r="K236" s="191" t="s">
        <v>130</v>
      </c>
      <c r="L236" s="54"/>
      <c r="M236" s="196" t="s">
        <v>20</v>
      </c>
      <c r="N236" s="197" t="s">
        <v>45</v>
      </c>
      <c r="O236" s="35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AR236" s="17" t="s">
        <v>334</v>
      </c>
      <c r="AT236" s="17" t="s">
        <v>126</v>
      </c>
      <c r="AU236" s="17" t="s">
        <v>80</v>
      </c>
      <c r="AY236" s="17" t="s">
        <v>123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7" t="s">
        <v>22</v>
      </c>
      <c r="BK236" s="200">
        <f>ROUND(I236*H236,2)</f>
        <v>0</v>
      </c>
      <c r="BL236" s="17" t="s">
        <v>334</v>
      </c>
      <c r="BM236" s="17" t="s">
        <v>354</v>
      </c>
    </row>
    <row r="237" spans="2:65" s="12" customFormat="1" x14ac:dyDescent="0.35">
      <c r="B237" s="201"/>
      <c r="C237" s="202"/>
      <c r="D237" s="203" t="s">
        <v>133</v>
      </c>
      <c r="E237" s="204" t="s">
        <v>20</v>
      </c>
      <c r="F237" s="205" t="s">
        <v>22</v>
      </c>
      <c r="G237" s="202"/>
      <c r="H237" s="206">
        <v>1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133</v>
      </c>
      <c r="AU237" s="212" t="s">
        <v>80</v>
      </c>
      <c r="AV237" s="12" t="s">
        <v>80</v>
      </c>
      <c r="AW237" s="12" t="s">
        <v>37</v>
      </c>
      <c r="AX237" s="12" t="s">
        <v>74</v>
      </c>
      <c r="AY237" s="212" t="s">
        <v>123</v>
      </c>
    </row>
    <row r="238" spans="2:65" s="13" customFormat="1" x14ac:dyDescent="0.35">
      <c r="B238" s="213"/>
      <c r="C238" s="214"/>
      <c r="D238" s="215" t="s">
        <v>133</v>
      </c>
      <c r="E238" s="216" t="s">
        <v>20</v>
      </c>
      <c r="F238" s="217" t="s">
        <v>135</v>
      </c>
      <c r="G238" s="214"/>
      <c r="H238" s="218">
        <v>1</v>
      </c>
      <c r="I238" s="219"/>
      <c r="J238" s="214"/>
      <c r="K238" s="214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133</v>
      </c>
      <c r="AU238" s="224" t="s">
        <v>80</v>
      </c>
      <c r="AV238" s="13" t="s">
        <v>131</v>
      </c>
      <c r="AW238" s="13" t="s">
        <v>37</v>
      </c>
      <c r="AX238" s="13" t="s">
        <v>22</v>
      </c>
      <c r="AY238" s="224" t="s">
        <v>123</v>
      </c>
    </row>
    <row r="239" spans="2:65" s="1" customFormat="1" ht="22.5" customHeight="1" x14ac:dyDescent="0.35">
      <c r="B239" s="34"/>
      <c r="C239" s="189" t="s">
        <v>355</v>
      </c>
      <c r="D239" s="189" t="s">
        <v>126</v>
      </c>
      <c r="E239" s="190" t="s">
        <v>356</v>
      </c>
      <c r="F239" s="191" t="s">
        <v>357</v>
      </c>
      <c r="G239" s="192" t="s">
        <v>339</v>
      </c>
      <c r="H239" s="193">
        <v>1</v>
      </c>
      <c r="I239" s="194"/>
      <c r="J239" s="195">
        <f>ROUND(I239*H239,2)</f>
        <v>0</v>
      </c>
      <c r="K239" s="191" t="s">
        <v>130</v>
      </c>
      <c r="L239" s="54"/>
      <c r="M239" s="196" t="s">
        <v>20</v>
      </c>
      <c r="N239" s="197" t="s">
        <v>45</v>
      </c>
      <c r="O239" s="35"/>
      <c r="P239" s="198">
        <f>O239*H239</f>
        <v>0</v>
      </c>
      <c r="Q239" s="198">
        <v>0</v>
      </c>
      <c r="R239" s="198">
        <f>Q239*H239</f>
        <v>0</v>
      </c>
      <c r="S239" s="198">
        <v>0</v>
      </c>
      <c r="T239" s="199">
        <f>S239*H239</f>
        <v>0</v>
      </c>
      <c r="AR239" s="17" t="s">
        <v>334</v>
      </c>
      <c r="AT239" s="17" t="s">
        <v>126</v>
      </c>
      <c r="AU239" s="17" t="s">
        <v>80</v>
      </c>
      <c r="AY239" s="17" t="s">
        <v>123</v>
      </c>
      <c r="BE239" s="200">
        <f>IF(N239="základní",J239,0)</f>
        <v>0</v>
      </c>
      <c r="BF239" s="200">
        <f>IF(N239="snížená",J239,0)</f>
        <v>0</v>
      </c>
      <c r="BG239" s="200">
        <f>IF(N239="zákl. přenesená",J239,0)</f>
        <v>0</v>
      </c>
      <c r="BH239" s="200">
        <f>IF(N239="sníž. přenesená",J239,0)</f>
        <v>0</v>
      </c>
      <c r="BI239" s="200">
        <f>IF(N239="nulová",J239,0)</f>
        <v>0</v>
      </c>
      <c r="BJ239" s="17" t="s">
        <v>22</v>
      </c>
      <c r="BK239" s="200">
        <f>ROUND(I239*H239,2)</f>
        <v>0</v>
      </c>
      <c r="BL239" s="17" t="s">
        <v>334</v>
      </c>
      <c r="BM239" s="17" t="s">
        <v>358</v>
      </c>
    </row>
    <row r="240" spans="2:65" s="12" customFormat="1" x14ac:dyDescent="0.35">
      <c r="B240" s="201"/>
      <c r="C240" s="202"/>
      <c r="D240" s="203" t="s">
        <v>133</v>
      </c>
      <c r="E240" s="204" t="s">
        <v>20</v>
      </c>
      <c r="F240" s="205" t="s">
        <v>22</v>
      </c>
      <c r="G240" s="202"/>
      <c r="H240" s="206">
        <v>1</v>
      </c>
      <c r="I240" s="207"/>
      <c r="J240" s="202"/>
      <c r="K240" s="202"/>
      <c r="L240" s="208"/>
      <c r="M240" s="209"/>
      <c r="N240" s="210"/>
      <c r="O240" s="210"/>
      <c r="P240" s="210"/>
      <c r="Q240" s="210"/>
      <c r="R240" s="210"/>
      <c r="S240" s="210"/>
      <c r="T240" s="211"/>
      <c r="AT240" s="212" t="s">
        <v>133</v>
      </c>
      <c r="AU240" s="212" t="s">
        <v>80</v>
      </c>
      <c r="AV240" s="12" t="s">
        <v>80</v>
      </c>
      <c r="AW240" s="12" t="s">
        <v>37</v>
      </c>
      <c r="AX240" s="12" t="s">
        <v>74</v>
      </c>
      <c r="AY240" s="212" t="s">
        <v>123</v>
      </c>
    </row>
    <row r="241" spans="2:51" s="13" customFormat="1" x14ac:dyDescent="0.35">
      <c r="B241" s="213"/>
      <c r="C241" s="214"/>
      <c r="D241" s="203" t="s">
        <v>133</v>
      </c>
      <c r="E241" s="235" t="s">
        <v>20</v>
      </c>
      <c r="F241" s="236" t="s">
        <v>135</v>
      </c>
      <c r="G241" s="214"/>
      <c r="H241" s="237">
        <v>1</v>
      </c>
      <c r="I241" s="219"/>
      <c r="J241" s="214"/>
      <c r="K241" s="214"/>
      <c r="L241" s="220"/>
      <c r="M241" s="239"/>
      <c r="N241" s="240"/>
      <c r="O241" s="240"/>
      <c r="P241" s="240"/>
      <c r="Q241" s="240"/>
      <c r="R241" s="240"/>
      <c r="S241" s="240"/>
      <c r="T241" s="241"/>
      <c r="AT241" s="224" t="s">
        <v>133</v>
      </c>
      <c r="AU241" s="224" t="s">
        <v>80</v>
      </c>
      <c r="AV241" s="13" t="s">
        <v>131</v>
      </c>
      <c r="AW241" s="13" t="s">
        <v>37</v>
      </c>
      <c r="AX241" s="13" t="s">
        <v>22</v>
      </c>
      <c r="AY241" s="224" t="s">
        <v>123</v>
      </c>
    </row>
    <row r="242" spans="2:51" s="1" customFormat="1" ht="7" customHeight="1" x14ac:dyDescent="0.35">
      <c r="B242" s="49"/>
      <c r="C242" s="50"/>
      <c r="D242" s="50"/>
      <c r="E242" s="50"/>
      <c r="F242" s="50"/>
      <c r="G242" s="50"/>
      <c r="H242" s="50"/>
      <c r="I242" s="133"/>
      <c r="J242" s="50"/>
      <c r="K242" s="50"/>
      <c r="L242" s="54"/>
    </row>
  </sheetData>
  <sheetProtection password="CC35" sheet="1" objects="1" scenarios="1" formatColumns="0" formatRows="0" sort="0" autoFilter="0"/>
  <autoFilter ref="C93:K93"/>
  <mergeCells count="12">
    <mergeCell ref="E84:H84"/>
    <mergeCell ref="E86:H86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82:H82"/>
  </mergeCells>
  <hyperlinks>
    <hyperlink ref="F1:G1" location="C2" tooltip="Krycí list soupisu" display="1) Krycí list soupisu"/>
    <hyperlink ref="G1:H1" location="C58" tooltip="Rekapitulace" display="2) Rekapitulace"/>
    <hyperlink ref="J1" location="C93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6"/>
  <sheetViews>
    <sheetView showGridLines="0" zoomScaleNormal="100" workbookViewId="0"/>
  </sheetViews>
  <sheetFormatPr defaultRowHeight="12" x14ac:dyDescent="0.35"/>
  <cols>
    <col min="1" max="1" width="8.375" style="252" customWidth="1"/>
    <col min="2" max="2" width="1.625" style="252" customWidth="1"/>
    <col min="3" max="4" width="5" style="252" customWidth="1"/>
    <col min="5" max="5" width="11.625" style="252" customWidth="1"/>
    <col min="6" max="6" width="9.125" style="252" customWidth="1"/>
    <col min="7" max="7" width="5" style="252" customWidth="1"/>
    <col min="8" max="8" width="77.875" style="252" customWidth="1"/>
    <col min="9" max="10" width="20" style="252" customWidth="1"/>
    <col min="11" max="11" width="1.625" style="252" customWidth="1"/>
    <col min="12" max="256" width="9.375" style="252"/>
    <col min="257" max="257" width="8.375" style="252" customWidth="1"/>
    <col min="258" max="258" width="1.625" style="252" customWidth="1"/>
    <col min="259" max="260" width="5" style="252" customWidth="1"/>
    <col min="261" max="261" width="11.625" style="252" customWidth="1"/>
    <col min="262" max="262" width="9.125" style="252" customWidth="1"/>
    <col min="263" max="263" width="5" style="252" customWidth="1"/>
    <col min="264" max="264" width="77.875" style="252" customWidth="1"/>
    <col min="265" max="266" width="20" style="252" customWidth="1"/>
    <col min="267" max="267" width="1.625" style="252" customWidth="1"/>
    <col min="268" max="512" width="9.375" style="252"/>
    <col min="513" max="513" width="8.375" style="252" customWidth="1"/>
    <col min="514" max="514" width="1.625" style="252" customWidth="1"/>
    <col min="515" max="516" width="5" style="252" customWidth="1"/>
    <col min="517" max="517" width="11.625" style="252" customWidth="1"/>
    <col min="518" max="518" width="9.125" style="252" customWidth="1"/>
    <col min="519" max="519" width="5" style="252" customWidth="1"/>
    <col min="520" max="520" width="77.875" style="252" customWidth="1"/>
    <col min="521" max="522" width="20" style="252" customWidth="1"/>
    <col min="523" max="523" width="1.625" style="252" customWidth="1"/>
    <col min="524" max="768" width="9.375" style="252"/>
    <col min="769" max="769" width="8.375" style="252" customWidth="1"/>
    <col min="770" max="770" width="1.625" style="252" customWidth="1"/>
    <col min="771" max="772" width="5" style="252" customWidth="1"/>
    <col min="773" max="773" width="11.625" style="252" customWidth="1"/>
    <col min="774" max="774" width="9.125" style="252" customWidth="1"/>
    <col min="775" max="775" width="5" style="252" customWidth="1"/>
    <col min="776" max="776" width="77.875" style="252" customWidth="1"/>
    <col min="777" max="778" width="20" style="252" customWidth="1"/>
    <col min="779" max="779" width="1.625" style="252" customWidth="1"/>
    <col min="780" max="1024" width="9.375" style="252"/>
    <col min="1025" max="1025" width="8.375" style="252" customWidth="1"/>
    <col min="1026" max="1026" width="1.625" style="252" customWidth="1"/>
    <col min="1027" max="1028" width="5" style="252" customWidth="1"/>
    <col min="1029" max="1029" width="11.625" style="252" customWidth="1"/>
    <col min="1030" max="1030" width="9.125" style="252" customWidth="1"/>
    <col min="1031" max="1031" width="5" style="252" customWidth="1"/>
    <col min="1032" max="1032" width="77.875" style="252" customWidth="1"/>
    <col min="1033" max="1034" width="20" style="252" customWidth="1"/>
    <col min="1035" max="1035" width="1.625" style="252" customWidth="1"/>
    <col min="1036" max="1280" width="9.375" style="252"/>
    <col min="1281" max="1281" width="8.375" style="252" customWidth="1"/>
    <col min="1282" max="1282" width="1.625" style="252" customWidth="1"/>
    <col min="1283" max="1284" width="5" style="252" customWidth="1"/>
    <col min="1285" max="1285" width="11.625" style="252" customWidth="1"/>
    <col min="1286" max="1286" width="9.125" style="252" customWidth="1"/>
    <col min="1287" max="1287" width="5" style="252" customWidth="1"/>
    <col min="1288" max="1288" width="77.875" style="252" customWidth="1"/>
    <col min="1289" max="1290" width="20" style="252" customWidth="1"/>
    <col min="1291" max="1291" width="1.625" style="252" customWidth="1"/>
    <col min="1292" max="1536" width="9.375" style="252"/>
    <col min="1537" max="1537" width="8.375" style="252" customWidth="1"/>
    <col min="1538" max="1538" width="1.625" style="252" customWidth="1"/>
    <col min="1539" max="1540" width="5" style="252" customWidth="1"/>
    <col min="1541" max="1541" width="11.625" style="252" customWidth="1"/>
    <col min="1542" max="1542" width="9.125" style="252" customWidth="1"/>
    <col min="1543" max="1543" width="5" style="252" customWidth="1"/>
    <col min="1544" max="1544" width="77.875" style="252" customWidth="1"/>
    <col min="1545" max="1546" width="20" style="252" customWidth="1"/>
    <col min="1547" max="1547" width="1.625" style="252" customWidth="1"/>
    <col min="1548" max="1792" width="9.375" style="252"/>
    <col min="1793" max="1793" width="8.375" style="252" customWidth="1"/>
    <col min="1794" max="1794" width="1.625" style="252" customWidth="1"/>
    <col min="1795" max="1796" width="5" style="252" customWidth="1"/>
    <col min="1797" max="1797" width="11.625" style="252" customWidth="1"/>
    <col min="1798" max="1798" width="9.125" style="252" customWidth="1"/>
    <col min="1799" max="1799" width="5" style="252" customWidth="1"/>
    <col min="1800" max="1800" width="77.875" style="252" customWidth="1"/>
    <col min="1801" max="1802" width="20" style="252" customWidth="1"/>
    <col min="1803" max="1803" width="1.625" style="252" customWidth="1"/>
    <col min="1804" max="2048" width="9.375" style="252"/>
    <col min="2049" max="2049" width="8.375" style="252" customWidth="1"/>
    <col min="2050" max="2050" width="1.625" style="252" customWidth="1"/>
    <col min="2051" max="2052" width="5" style="252" customWidth="1"/>
    <col min="2053" max="2053" width="11.625" style="252" customWidth="1"/>
    <col min="2054" max="2054" width="9.125" style="252" customWidth="1"/>
    <col min="2055" max="2055" width="5" style="252" customWidth="1"/>
    <col min="2056" max="2056" width="77.875" style="252" customWidth="1"/>
    <col min="2057" max="2058" width="20" style="252" customWidth="1"/>
    <col min="2059" max="2059" width="1.625" style="252" customWidth="1"/>
    <col min="2060" max="2304" width="9.375" style="252"/>
    <col min="2305" max="2305" width="8.375" style="252" customWidth="1"/>
    <col min="2306" max="2306" width="1.625" style="252" customWidth="1"/>
    <col min="2307" max="2308" width="5" style="252" customWidth="1"/>
    <col min="2309" max="2309" width="11.625" style="252" customWidth="1"/>
    <col min="2310" max="2310" width="9.125" style="252" customWidth="1"/>
    <col min="2311" max="2311" width="5" style="252" customWidth="1"/>
    <col min="2312" max="2312" width="77.875" style="252" customWidth="1"/>
    <col min="2313" max="2314" width="20" style="252" customWidth="1"/>
    <col min="2315" max="2315" width="1.625" style="252" customWidth="1"/>
    <col min="2316" max="2560" width="9.375" style="252"/>
    <col min="2561" max="2561" width="8.375" style="252" customWidth="1"/>
    <col min="2562" max="2562" width="1.625" style="252" customWidth="1"/>
    <col min="2563" max="2564" width="5" style="252" customWidth="1"/>
    <col min="2565" max="2565" width="11.625" style="252" customWidth="1"/>
    <col min="2566" max="2566" width="9.125" style="252" customWidth="1"/>
    <col min="2567" max="2567" width="5" style="252" customWidth="1"/>
    <col min="2568" max="2568" width="77.875" style="252" customWidth="1"/>
    <col min="2569" max="2570" width="20" style="252" customWidth="1"/>
    <col min="2571" max="2571" width="1.625" style="252" customWidth="1"/>
    <col min="2572" max="2816" width="9.375" style="252"/>
    <col min="2817" max="2817" width="8.375" style="252" customWidth="1"/>
    <col min="2818" max="2818" width="1.625" style="252" customWidth="1"/>
    <col min="2819" max="2820" width="5" style="252" customWidth="1"/>
    <col min="2821" max="2821" width="11.625" style="252" customWidth="1"/>
    <col min="2822" max="2822" width="9.125" style="252" customWidth="1"/>
    <col min="2823" max="2823" width="5" style="252" customWidth="1"/>
    <col min="2824" max="2824" width="77.875" style="252" customWidth="1"/>
    <col min="2825" max="2826" width="20" style="252" customWidth="1"/>
    <col min="2827" max="2827" width="1.625" style="252" customWidth="1"/>
    <col min="2828" max="3072" width="9.375" style="252"/>
    <col min="3073" max="3073" width="8.375" style="252" customWidth="1"/>
    <col min="3074" max="3074" width="1.625" style="252" customWidth="1"/>
    <col min="3075" max="3076" width="5" style="252" customWidth="1"/>
    <col min="3077" max="3077" width="11.625" style="252" customWidth="1"/>
    <col min="3078" max="3078" width="9.125" style="252" customWidth="1"/>
    <col min="3079" max="3079" width="5" style="252" customWidth="1"/>
    <col min="3080" max="3080" width="77.875" style="252" customWidth="1"/>
    <col min="3081" max="3082" width="20" style="252" customWidth="1"/>
    <col min="3083" max="3083" width="1.625" style="252" customWidth="1"/>
    <col min="3084" max="3328" width="9.375" style="252"/>
    <col min="3329" max="3329" width="8.375" style="252" customWidth="1"/>
    <col min="3330" max="3330" width="1.625" style="252" customWidth="1"/>
    <col min="3331" max="3332" width="5" style="252" customWidth="1"/>
    <col min="3333" max="3333" width="11.625" style="252" customWidth="1"/>
    <col min="3334" max="3334" width="9.125" style="252" customWidth="1"/>
    <col min="3335" max="3335" width="5" style="252" customWidth="1"/>
    <col min="3336" max="3336" width="77.875" style="252" customWidth="1"/>
    <col min="3337" max="3338" width="20" style="252" customWidth="1"/>
    <col min="3339" max="3339" width="1.625" style="252" customWidth="1"/>
    <col min="3340" max="3584" width="9.375" style="252"/>
    <col min="3585" max="3585" width="8.375" style="252" customWidth="1"/>
    <col min="3586" max="3586" width="1.625" style="252" customWidth="1"/>
    <col min="3587" max="3588" width="5" style="252" customWidth="1"/>
    <col min="3589" max="3589" width="11.625" style="252" customWidth="1"/>
    <col min="3590" max="3590" width="9.125" style="252" customWidth="1"/>
    <col min="3591" max="3591" width="5" style="252" customWidth="1"/>
    <col min="3592" max="3592" width="77.875" style="252" customWidth="1"/>
    <col min="3593" max="3594" width="20" style="252" customWidth="1"/>
    <col min="3595" max="3595" width="1.625" style="252" customWidth="1"/>
    <col min="3596" max="3840" width="9.375" style="252"/>
    <col min="3841" max="3841" width="8.375" style="252" customWidth="1"/>
    <col min="3842" max="3842" width="1.625" style="252" customWidth="1"/>
    <col min="3843" max="3844" width="5" style="252" customWidth="1"/>
    <col min="3845" max="3845" width="11.625" style="252" customWidth="1"/>
    <col min="3846" max="3846" width="9.125" style="252" customWidth="1"/>
    <col min="3847" max="3847" width="5" style="252" customWidth="1"/>
    <col min="3848" max="3848" width="77.875" style="252" customWidth="1"/>
    <col min="3849" max="3850" width="20" style="252" customWidth="1"/>
    <col min="3851" max="3851" width="1.625" style="252" customWidth="1"/>
    <col min="3852" max="4096" width="9.375" style="252"/>
    <col min="4097" max="4097" width="8.375" style="252" customWidth="1"/>
    <col min="4098" max="4098" width="1.625" style="252" customWidth="1"/>
    <col min="4099" max="4100" width="5" style="252" customWidth="1"/>
    <col min="4101" max="4101" width="11.625" style="252" customWidth="1"/>
    <col min="4102" max="4102" width="9.125" style="252" customWidth="1"/>
    <col min="4103" max="4103" width="5" style="252" customWidth="1"/>
    <col min="4104" max="4104" width="77.875" style="252" customWidth="1"/>
    <col min="4105" max="4106" width="20" style="252" customWidth="1"/>
    <col min="4107" max="4107" width="1.625" style="252" customWidth="1"/>
    <col min="4108" max="4352" width="9.375" style="252"/>
    <col min="4353" max="4353" width="8.375" style="252" customWidth="1"/>
    <col min="4354" max="4354" width="1.625" style="252" customWidth="1"/>
    <col min="4355" max="4356" width="5" style="252" customWidth="1"/>
    <col min="4357" max="4357" width="11.625" style="252" customWidth="1"/>
    <col min="4358" max="4358" width="9.125" style="252" customWidth="1"/>
    <col min="4359" max="4359" width="5" style="252" customWidth="1"/>
    <col min="4360" max="4360" width="77.875" style="252" customWidth="1"/>
    <col min="4361" max="4362" width="20" style="252" customWidth="1"/>
    <col min="4363" max="4363" width="1.625" style="252" customWidth="1"/>
    <col min="4364" max="4608" width="9.375" style="252"/>
    <col min="4609" max="4609" width="8.375" style="252" customWidth="1"/>
    <col min="4610" max="4610" width="1.625" style="252" customWidth="1"/>
    <col min="4611" max="4612" width="5" style="252" customWidth="1"/>
    <col min="4613" max="4613" width="11.625" style="252" customWidth="1"/>
    <col min="4614" max="4614" width="9.125" style="252" customWidth="1"/>
    <col min="4615" max="4615" width="5" style="252" customWidth="1"/>
    <col min="4616" max="4616" width="77.875" style="252" customWidth="1"/>
    <col min="4617" max="4618" width="20" style="252" customWidth="1"/>
    <col min="4619" max="4619" width="1.625" style="252" customWidth="1"/>
    <col min="4620" max="4864" width="9.375" style="252"/>
    <col min="4865" max="4865" width="8.375" style="252" customWidth="1"/>
    <col min="4866" max="4866" width="1.625" style="252" customWidth="1"/>
    <col min="4867" max="4868" width="5" style="252" customWidth="1"/>
    <col min="4869" max="4869" width="11.625" style="252" customWidth="1"/>
    <col min="4870" max="4870" width="9.125" style="252" customWidth="1"/>
    <col min="4871" max="4871" width="5" style="252" customWidth="1"/>
    <col min="4872" max="4872" width="77.875" style="252" customWidth="1"/>
    <col min="4873" max="4874" width="20" style="252" customWidth="1"/>
    <col min="4875" max="4875" width="1.625" style="252" customWidth="1"/>
    <col min="4876" max="5120" width="9.375" style="252"/>
    <col min="5121" max="5121" width="8.375" style="252" customWidth="1"/>
    <col min="5122" max="5122" width="1.625" style="252" customWidth="1"/>
    <col min="5123" max="5124" width="5" style="252" customWidth="1"/>
    <col min="5125" max="5125" width="11.625" style="252" customWidth="1"/>
    <col min="5126" max="5126" width="9.125" style="252" customWidth="1"/>
    <col min="5127" max="5127" width="5" style="252" customWidth="1"/>
    <col min="5128" max="5128" width="77.875" style="252" customWidth="1"/>
    <col min="5129" max="5130" width="20" style="252" customWidth="1"/>
    <col min="5131" max="5131" width="1.625" style="252" customWidth="1"/>
    <col min="5132" max="5376" width="9.375" style="252"/>
    <col min="5377" max="5377" width="8.375" style="252" customWidth="1"/>
    <col min="5378" max="5378" width="1.625" style="252" customWidth="1"/>
    <col min="5379" max="5380" width="5" style="252" customWidth="1"/>
    <col min="5381" max="5381" width="11.625" style="252" customWidth="1"/>
    <col min="5382" max="5382" width="9.125" style="252" customWidth="1"/>
    <col min="5383" max="5383" width="5" style="252" customWidth="1"/>
    <col min="5384" max="5384" width="77.875" style="252" customWidth="1"/>
    <col min="5385" max="5386" width="20" style="252" customWidth="1"/>
    <col min="5387" max="5387" width="1.625" style="252" customWidth="1"/>
    <col min="5388" max="5632" width="9.375" style="252"/>
    <col min="5633" max="5633" width="8.375" style="252" customWidth="1"/>
    <col min="5634" max="5634" width="1.625" style="252" customWidth="1"/>
    <col min="5635" max="5636" width="5" style="252" customWidth="1"/>
    <col min="5637" max="5637" width="11.625" style="252" customWidth="1"/>
    <col min="5638" max="5638" width="9.125" style="252" customWidth="1"/>
    <col min="5639" max="5639" width="5" style="252" customWidth="1"/>
    <col min="5640" max="5640" width="77.875" style="252" customWidth="1"/>
    <col min="5641" max="5642" width="20" style="252" customWidth="1"/>
    <col min="5643" max="5643" width="1.625" style="252" customWidth="1"/>
    <col min="5644" max="5888" width="9.375" style="252"/>
    <col min="5889" max="5889" width="8.375" style="252" customWidth="1"/>
    <col min="5890" max="5890" width="1.625" style="252" customWidth="1"/>
    <col min="5891" max="5892" width="5" style="252" customWidth="1"/>
    <col min="5893" max="5893" width="11.625" style="252" customWidth="1"/>
    <col min="5894" max="5894" width="9.125" style="252" customWidth="1"/>
    <col min="5895" max="5895" width="5" style="252" customWidth="1"/>
    <col min="5896" max="5896" width="77.875" style="252" customWidth="1"/>
    <col min="5897" max="5898" width="20" style="252" customWidth="1"/>
    <col min="5899" max="5899" width="1.625" style="252" customWidth="1"/>
    <col min="5900" max="6144" width="9.375" style="252"/>
    <col min="6145" max="6145" width="8.375" style="252" customWidth="1"/>
    <col min="6146" max="6146" width="1.625" style="252" customWidth="1"/>
    <col min="6147" max="6148" width="5" style="252" customWidth="1"/>
    <col min="6149" max="6149" width="11.625" style="252" customWidth="1"/>
    <col min="6150" max="6150" width="9.125" style="252" customWidth="1"/>
    <col min="6151" max="6151" width="5" style="252" customWidth="1"/>
    <col min="6152" max="6152" width="77.875" style="252" customWidth="1"/>
    <col min="6153" max="6154" width="20" style="252" customWidth="1"/>
    <col min="6155" max="6155" width="1.625" style="252" customWidth="1"/>
    <col min="6156" max="6400" width="9.375" style="252"/>
    <col min="6401" max="6401" width="8.375" style="252" customWidth="1"/>
    <col min="6402" max="6402" width="1.625" style="252" customWidth="1"/>
    <col min="6403" max="6404" width="5" style="252" customWidth="1"/>
    <col min="6405" max="6405" width="11.625" style="252" customWidth="1"/>
    <col min="6406" max="6406" width="9.125" style="252" customWidth="1"/>
    <col min="6407" max="6407" width="5" style="252" customWidth="1"/>
    <col min="6408" max="6408" width="77.875" style="252" customWidth="1"/>
    <col min="6409" max="6410" width="20" style="252" customWidth="1"/>
    <col min="6411" max="6411" width="1.625" style="252" customWidth="1"/>
    <col min="6412" max="6656" width="9.375" style="252"/>
    <col min="6657" max="6657" width="8.375" style="252" customWidth="1"/>
    <col min="6658" max="6658" width="1.625" style="252" customWidth="1"/>
    <col min="6659" max="6660" width="5" style="252" customWidth="1"/>
    <col min="6661" max="6661" width="11.625" style="252" customWidth="1"/>
    <col min="6662" max="6662" width="9.125" style="252" customWidth="1"/>
    <col min="6663" max="6663" width="5" style="252" customWidth="1"/>
    <col min="6664" max="6664" width="77.875" style="252" customWidth="1"/>
    <col min="6665" max="6666" width="20" style="252" customWidth="1"/>
    <col min="6667" max="6667" width="1.625" style="252" customWidth="1"/>
    <col min="6668" max="6912" width="9.375" style="252"/>
    <col min="6913" max="6913" width="8.375" style="252" customWidth="1"/>
    <col min="6914" max="6914" width="1.625" style="252" customWidth="1"/>
    <col min="6915" max="6916" width="5" style="252" customWidth="1"/>
    <col min="6917" max="6917" width="11.625" style="252" customWidth="1"/>
    <col min="6918" max="6918" width="9.125" style="252" customWidth="1"/>
    <col min="6919" max="6919" width="5" style="252" customWidth="1"/>
    <col min="6920" max="6920" width="77.875" style="252" customWidth="1"/>
    <col min="6921" max="6922" width="20" style="252" customWidth="1"/>
    <col min="6923" max="6923" width="1.625" style="252" customWidth="1"/>
    <col min="6924" max="7168" width="9.375" style="252"/>
    <col min="7169" max="7169" width="8.375" style="252" customWidth="1"/>
    <col min="7170" max="7170" width="1.625" style="252" customWidth="1"/>
    <col min="7171" max="7172" width="5" style="252" customWidth="1"/>
    <col min="7173" max="7173" width="11.625" style="252" customWidth="1"/>
    <col min="7174" max="7174" width="9.125" style="252" customWidth="1"/>
    <col min="7175" max="7175" width="5" style="252" customWidth="1"/>
    <col min="7176" max="7176" width="77.875" style="252" customWidth="1"/>
    <col min="7177" max="7178" width="20" style="252" customWidth="1"/>
    <col min="7179" max="7179" width="1.625" style="252" customWidth="1"/>
    <col min="7180" max="7424" width="9.375" style="252"/>
    <col min="7425" max="7425" width="8.375" style="252" customWidth="1"/>
    <col min="7426" max="7426" width="1.625" style="252" customWidth="1"/>
    <col min="7427" max="7428" width="5" style="252" customWidth="1"/>
    <col min="7429" max="7429" width="11.625" style="252" customWidth="1"/>
    <col min="7430" max="7430" width="9.125" style="252" customWidth="1"/>
    <col min="7431" max="7431" width="5" style="252" customWidth="1"/>
    <col min="7432" max="7432" width="77.875" style="252" customWidth="1"/>
    <col min="7433" max="7434" width="20" style="252" customWidth="1"/>
    <col min="7435" max="7435" width="1.625" style="252" customWidth="1"/>
    <col min="7436" max="7680" width="9.375" style="252"/>
    <col min="7681" max="7681" width="8.375" style="252" customWidth="1"/>
    <col min="7682" max="7682" width="1.625" style="252" customWidth="1"/>
    <col min="7683" max="7684" width="5" style="252" customWidth="1"/>
    <col min="7685" max="7685" width="11.625" style="252" customWidth="1"/>
    <col min="7686" max="7686" width="9.125" style="252" customWidth="1"/>
    <col min="7687" max="7687" width="5" style="252" customWidth="1"/>
    <col min="7688" max="7688" width="77.875" style="252" customWidth="1"/>
    <col min="7689" max="7690" width="20" style="252" customWidth="1"/>
    <col min="7691" max="7691" width="1.625" style="252" customWidth="1"/>
    <col min="7692" max="7936" width="9.375" style="252"/>
    <col min="7937" max="7937" width="8.375" style="252" customWidth="1"/>
    <col min="7938" max="7938" width="1.625" style="252" customWidth="1"/>
    <col min="7939" max="7940" width="5" style="252" customWidth="1"/>
    <col min="7941" max="7941" width="11.625" style="252" customWidth="1"/>
    <col min="7942" max="7942" width="9.125" style="252" customWidth="1"/>
    <col min="7943" max="7943" width="5" style="252" customWidth="1"/>
    <col min="7944" max="7944" width="77.875" style="252" customWidth="1"/>
    <col min="7945" max="7946" width="20" style="252" customWidth="1"/>
    <col min="7947" max="7947" width="1.625" style="252" customWidth="1"/>
    <col min="7948" max="8192" width="9.375" style="252"/>
    <col min="8193" max="8193" width="8.375" style="252" customWidth="1"/>
    <col min="8194" max="8194" width="1.625" style="252" customWidth="1"/>
    <col min="8195" max="8196" width="5" style="252" customWidth="1"/>
    <col min="8197" max="8197" width="11.625" style="252" customWidth="1"/>
    <col min="8198" max="8198" width="9.125" style="252" customWidth="1"/>
    <col min="8199" max="8199" width="5" style="252" customWidth="1"/>
    <col min="8200" max="8200" width="77.875" style="252" customWidth="1"/>
    <col min="8201" max="8202" width="20" style="252" customWidth="1"/>
    <col min="8203" max="8203" width="1.625" style="252" customWidth="1"/>
    <col min="8204" max="8448" width="9.375" style="252"/>
    <col min="8449" max="8449" width="8.375" style="252" customWidth="1"/>
    <col min="8450" max="8450" width="1.625" style="252" customWidth="1"/>
    <col min="8451" max="8452" width="5" style="252" customWidth="1"/>
    <col min="8453" max="8453" width="11.625" style="252" customWidth="1"/>
    <col min="8454" max="8454" width="9.125" style="252" customWidth="1"/>
    <col min="8455" max="8455" width="5" style="252" customWidth="1"/>
    <col min="8456" max="8456" width="77.875" style="252" customWidth="1"/>
    <col min="8457" max="8458" width="20" style="252" customWidth="1"/>
    <col min="8459" max="8459" width="1.625" style="252" customWidth="1"/>
    <col min="8460" max="8704" width="9.375" style="252"/>
    <col min="8705" max="8705" width="8.375" style="252" customWidth="1"/>
    <col min="8706" max="8706" width="1.625" style="252" customWidth="1"/>
    <col min="8707" max="8708" width="5" style="252" customWidth="1"/>
    <col min="8709" max="8709" width="11.625" style="252" customWidth="1"/>
    <col min="8710" max="8710" width="9.125" style="252" customWidth="1"/>
    <col min="8711" max="8711" width="5" style="252" customWidth="1"/>
    <col min="8712" max="8712" width="77.875" style="252" customWidth="1"/>
    <col min="8713" max="8714" width="20" style="252" customWidth="1"/>
    <col min="8715" max="8715" width="1.625" style="252" customWidth="1"/>
    <col min="8716" max="8960" width="9.375" style="252"/>
    <col min="8961" max="8961" width="8.375" style="252" customWidth="1"/>
    <col min="8962" max="8962" width="1.625" style="252" customWidth="1"/>
    <col min="8963" max="8964" width="5" style="252" customWidth="1"/>
    <col min="8965" max="8965" width="11.625" style="252" customWidth="1"/>
    <col min="8966" max="8966" width="9.125" style="252" customWidth="1"/>
    <col min="8967" max="8967" width="5" style="252" customWidth="1"/>
    <col min="8968" max="8968" width="77.875" style="252" customWidth="1"/>
    <col min="8969" max="8970" width="20" style="252" customWidth="1"/>
    <col min="8971" max="8971" width="1.625" style="252" customWidth="1"/>
    <col min="8972" max="9216" width="9.375" style="252"/>
    <col min="9217" max="9217" width="8.375" style="252" customWidth="1"/>
    <col min="9218" max="9218" width="1.625" style="252" customWidth="1"/>
    <col min="9219" max="9220" width="5" style="252" customWidth="1"/>
    <col min="9221" max="9221" width="11.625" style="252" customWidth="1"/>
    <col min="9222" max="9222" width="9.125" style="252" customWidth="1"/>
    <col min="9223" max="9223" width="5" style="252" customWidth="1"/>
    <col min="9224" max="9224" width="77.875" style="252" customWidth="1"/>
    <col min="9225" max="9226" width="20" style="252" customWidth="1"/>
    <col min="9227" max="9227" width="1.625" style="252" customWidth="1"/>
    <col min="9228" max="9472" width="9.375" style="252"/>
    <col min="9473" max="9473" width="8.375" style="252" customWidth="1"/>
    <col min="9474" max="9474" width="1.625" style="252" customWidth="1"/>
    <col min="9475" max="9476" width="5" style="252" customWidth="1"/>
    <col min="9477" max="9477" width="11.625" style="252" customWidth="1"/>
    <col min="9478" max="9478" width="9.125" style="252" customWidth="1"/>
    <col min="9479" max="9479" width="5" style="252" customWidth="1"/>
    <col min="9480" max="9480" width="77.875" style="252" customWidth="1"/>
    <col min="9481" max="9482" width="20" style="252" customWidth="1"/>
    <col min="9483" max="9483" width="1.625" style="252" customWidth="1"/>
    <col min="9484" max="9728" width="9.375" style="252"/>
    <col min="9729" max="9729" width="8.375" style="252" customWidth="1"/>
    <col min="9730" max="9730" width="1.625" style="252" customWidth="1"/>
    <col min="9731" max="9732" width="5" style="252" customWidth="1"/>
    <col min="9733" max="9733" width="11.625" style="252" customWidth="1"/>
    <col min="9734" max="9734" width="9.125" style="252" customWidth="1"/>
    <col min="9735" max="9735" width="5" style="252" customWidth="1"/>
    <col min="9736" max="9736" width="77.875" style="252" customWidth="1"/>
    <col min="9737" max="9738" width="20" style="252" customWidth="1"/>
    <col min="9739" max="9739" width="1.625" style="252" customWidth="1"/>
    <col min="9740" max="9984" width="9.375" style="252"/>
    <col min="9985" max="9985" width="8.375" style="252" customWidth="1"/>
    <col min="9986" max="9986" width="1.625" style="252" customWidth="1"/>
    <col min="9987" max="9988" width="5" style="252" customWidth="1"/>
    <col min="9989" max="9989" width="11.625" style="252" customWidth="1"/>
    <col min="9990" max="9990" width="9.125" style="252" customWidth="1"/>
    <col min="9991" max="9991" width="5" style="252" customWidth="1"/>
    <col min="9992" max="9992" width="77.875" style="252" customWidth="1"/>
    <col min="9993" max="9994" width="20" style="252" customWidth="1"/>
    <col min="9995" max="9995" width="1.625" style="252" customWidth="1"/>
    <col min="9996" max="10240" width="9.375" style="252"/>
    <col min="10241" max="10241" width="8.375" style="252" customWidth="1"/>
    <col min="10242" max="10242" width="1.625" style="252" customWidth="1"/>
    <col min="10243" max="10244" width="5" style="252" customWidth="1"/>
    <col min="10245" max="10245" width="11.625" style="252" customWidth="1"/>
    <col min="10246" max="10246" width="9.125" style="252" customWidth="1"/>
    <col min="10247" max="10247" width="5" style="252" customWidth="1"/>
    <col min="10248" max="10248" width="77.875" style="252" customWidth="1"/>
    <col min="10249" max="10250" width="20" style="252" customWidth="1"/>
    <col min="10251" max="10251" width="1.625" style="252" customWidth="1"/>
    <col min="10252" max="10496" width="9.375" style="252"/>
    <col min="10497" max="10497" width="8.375" style="252" customWidth="1"/>
    <col min="10498" max="10498" width="1.625" style="252" customWidth="1"/>
    <col min="10499" max="10500" width="5" style="252" customWidth="1"/>
    <col min="10501" max="10501" width="11.625" style="252" customWidth="1"/>
    <col min="10502" max="10502" width="9.125" style="252" customWidth="1"/>
    <col min="10503" max="10503" width="5" style="252" customWidth="1"/>
    <col min="10504" max="10504" width="77.875" style="252" customWidth="1"/>
    <col min="10505" max="10506" width="20" style="252" customWidth="1"/>
    <col min="10507" max="10507" width="1.625" style="252" customWidth="1"/>
    <col min="10508" max="10752" width="9.375" style="252"/>
    <col min="10753" max="10753" width="8.375" style="252" customWidth="1"/>
    <col min="10754" max="10754" width="1.625" style="252" customWidth="1"/>
    <col min="10755" max="10756" width="5" style="252" customWidth="1"/>
    <col min="10757" max="10757" width="11.625" style="252" customWidth="1"/>
    <col min="10758" max="10758" width="9.125" style="252" customWidth="1"/>
    <col min="10759" max="10759" width="5" style="252" customWidth="1"/>
    <col min="10760" max="10760" width="77.875" style="252" customWidth="1"/>
    <col min="10761" max="10762" width="20" style="252" customWidth="1"/>
    <col min="10763" max="10763" width="1.625" style="252" customWidth="1"/>
    <col min="10764" max="11008" width="9.375" style="252"/>
    <col min="11009" max="11009" width="8.375" style="252" customWidth="1"/>
    <col min="11010" max="11010" width="1.625" style="252" customWidth="1"/>
    <col min="11011" max="11012" width="5" style="252" customWidth="1"/>
    <col min="11013" max="11013" width="11.625" style="252" customWidth="1"/>
    <col min="11014" max="11014" width="9.125" style="252" customWidth="1"/>
    <col min="11015" max="11015" width="5" style="252" customWidth="1"/>
    <col min="11016" max="11016" width="77.875" style="252" customWidth="1"/>
    <col min="11017" max="11018" width="20" style="252" customWidth="1"/>
    <col min="11019" max="11019" width="1.625" style="252" customWidth="1"/>
    <col min="11020" max="11264" width="9.375" style="252"/>
    <col min="11265" max="11265" width="8.375" style="252" customWidth="1"/>
    <col min="11266" max="11266" width="1.625" style="252" customWidth="1"/>
    <col min="11267" max="11268" width="5" style="252" customWidth="1"/>
    <col min="11269" max="11269" width="11.625" style="252" customWidth="1"/>
    <col min="11270" max="11270" width="9.125" style="252" customWidth="1"/>
    <col min="11271" max="11271" width="5" style="252" customWidth="1"/>
    <col min="11272" max="11272" width="77.875" style="252" customWidth="1"/>
    <col min="11273" max="11274" width="20" style="252" customWidth="1"/>
    <col min="11275" max="11275" width="1.625" style="252" customWidth="1"/>
    <col min="11276" max="11520" width="9.375" style="252"/>
    <col min="11521" max="11521" width="8.375" style="252" customWidth="1"/>
    <col min="11522" max="11522" width="1.625" style="252" customWidth="1"/>
    <col min="11523" max="11524" width="5" style="252" customWidth="1"/>
    <col min="11525" max="11525" width="11.625" style="252" customWidth="1"/>
    <col min="11526" max="11526" width="9.125" style="252" customWidth="1"/>
    <col min="11527" max="11527" width="5" style="252" customWidth="1"/>
    <col min="11528" max="11528" width="77.875" style="252" customWidth="1"/>
    <col min="11529" max="11530" width="20" style="252" customWidth="1"/>
    <col min="11531" max="11531" width="1.625" style="252" customWidth="1"/>
    <col min="11532" max="11776" width="9.375" style="252"/>
    <col min="11777" max="11777" width="8.375" style="252" customWidth="1"/>
    <col min="11778" max="11778" width="1.625" style="252" customWidth="1"/>
    <col min="11779" max="11780" width="5" style="252" customWidth="1"/>
    <col min="11781" max="11781" width="11.625" style="252" customWidth="1"/>
    <col min="11782" max="11782" width="9.125" style="252" customWidth="1"/>
    <col min="11783" max="11783" width="5" style="252" customWidth="1"/>
    <col min="11784" max="11784" width="77.875" style="252" customWidth="1"/>
    <col min="11785" max="11786" width="20" style="252" customWidth="1"/>
    <col min="11787" max="11787" width="1.625" style="252" customWidth="1"/>
    <col min="11788" max="12032" width="9.375" style="252"/>
    <col min="12033" max="12033" width="8.375" style="252" customWidth="1"/>
    <col min="12034" max="12034" width="1.625" style="252" customWidth="1"/>
    <col min="12035" max="12036" width="5" style="252" customWidth="1"/>
    <col min="12037" max="12037" width="11.625" style="252" customWidth="1"/>
    <col min="12038" max="12038" width="9.125" style="252" customWidth="1"/>
    <col min="12039" max="12039" width="5" style="252" customWidth="1"/>
    <col min="12040" max="12040" width="77.875" style="252" customWidth="1"/>
    <col min="12041" max="12042" width="20" style="252" customWidth="1"/>
    <col min="12043" max="12043" width="1.625" style="252" customWidth="1"/>
    <col min="12044" max="12288" width="9.375" style="252"/>
    <col min="12289" max="12289" width="8.375" style="252" customWidth="1"/>
    <col min="12290" max="12290" width="1.625" style="252" customWidth="1"/>
    <col min="12291" max="12292" width="5" style="252" customWidth="1"/>
    <col min="12293" max="12293" width="11.625" style="252" customWidth="1"/>
    <col min="12294" max="12294" width="9.125" style="252" customWidth="1"/>
    <col min="12295" max="12295" width="5" style="252" customWidth="1"/>
    <col min="12296" max="12296" width="77.875" style="252" customWidth="1"/>
    <col min="12297" max="12298" width="20" style="252" customWidth="1"/>
    <col min="12299" max="12299" width="1.625" style="252" customWidth="1"/>
    <col min="12300" max="12544" width="9.375" style="252"/>
    <col min="12545" max="12545" width="8.375" style="252" customWidth="1"/>
    <col min="12546" max="12546" width="1.625" style="252" customWidth="1"/>
    <col min="12547" max="12548" width="5" style="252" customWidth="1"/>
    <col min="12549" max="12549" width="11.625" style="252" customWidth="1"/>
    <col min="12550" max="12550" width="9.125" style="252" customWidth="1"/>
    <col min="12551" max="12551" width="5" style="252" customWidth="1"/>
    <col min="12552" max="12552" width="77.875" style="252" customWidth="1"/>
    <col min="12553" max="12554" width="20" style="252" customWidth="1"/>
    <col min="12555" max="12555" width="1.625" style="252" customWidth="1"/>
    <col min="12556" max="12800" width="9.375" style="252"/>
    <col min="12801" max="12801" width="8.375" style="252" customWidth="1"/>
    <col min="12802" max="12802" width="1.625" style="252" customWidth="1"/>
    <col min="12803" max="12804" width="5" style="252" customWidth="1"/>
    <col min="12805" max="12805" width="11.625" style="252" customWidth="1"/>
    <col min="12806" max="12806" width="9.125" style="252" customWidth="1"/>
    <col min="12807" max="12807" width="5" style="252" customWidth="1"/>
    <col min="12808" max="12808" width="77.875" style="252" customWidth="1"/>
    <col min="12809" max="12810" width="20" style="252" customWidth="1"/>
    <col min="12811" max="12811" width="1.625" style="252" customWidth="1"/>
    <col min="12812" max="13056" width="9.375" style="252"/>
    <col min="13057" max="13057" width="8.375" style="252" customWidth="1"/>
    <col min="13058" max="13058" width="1.625" style="252" customWidth="1"/>
    <col min="13059" max="13060" width="5" style="252" customWidth="1"/>
    <col min="13061" max="13061" width="11.625" style="252" customWidth="1"/>
    <col min="13062" max="13062" width="9.125" style="252" customWidth="1"/>
    <col min="13063" max="13063" width="5" style="252" customWidth="1"/>
    <col min="13064" max="13064" width="77.875" style="252" customWidth="1"/>
    <col min="13065" max="13066" width="20" style="252" customWidth="1"/>
    <col min="13067" max="13067" width="1.625" style="252" customWidth="1"/>
    <col min="13068" max="13312" width="9.375" style="252"/>
    <col min="13313" max="13313" width="8.375" style="252" customWidth="1"/>
    <col min="13314" max="13314" width="1.625" style="252" customWidth="1"/>
    <col min="13315" max="13316" width="5" style="252" customWidth="1"/>
    <col min="13317" max="13317" width="11.625" style="252" customWidth="1"/>
    <col min="13318" max="13318" width="9.125" style="252" customWidth="1"/>
    <col min="13319" max="13319" width="5" style="252" customWidth="1"/>
    <col min="13320" max="13320" width="77.875" style="252" customWidth="1"/>
    <col min="13321" max="13322" width="20" style="252" customWidth="1"/>
    <col min="13323" max="13323" width="1.625" style="252" customWidth="1"/>
    <col min="13324" max="13568" width="9.375" style="252"/>
    <col min="13569" max="13569" width="8.375" style="252" customWidth="1"/>
    <col min="13570" max="13570" width="1.625" style="252" customWidth="1"/>
    <col min="13571" max="13572" width="5" style="252" customWidth="1"/>
    <col min="13573" max="13573" width="11.625" style="252" customWidth="1"/>
    <col min="13574" max="13574" width="9.125" style="252" customWidth="1"/>
    <col min="13575" max="13575" width="5" style="252" customWidth="1"/>
    <col min="13576" max="13576" width="77.875" style="252" customWidth="1"/>
    <col min="13577" max="13578" width="20" style="252" customWidth="1"/>
    <col min="13579" max="13579" width="1.625" style="252" customWidth="1"/>
    <col min="13580" max="13824" width="9.375" style="252"/>
    <col min="13825" max="13825" width="8.375" style="252" customWidth="1"/>
    <col min="13826" max="13826" width="1.625" style="252" customWidth="1"/>
    <col min="13827" max="13828" width="5" style="252" customWidth="1"/>
    <col min="13829" max="13829" width="11.625" style="252" customWidth="1"/>
    <col min="13830" max="13830" width="9.125" style="252" customWidth="1"/>
    <col min="13831" max="13831" width="5" style="252" customWidth="1"/>
    <col min="13832" max="13832" width="77.875" style="252" customWidth="1"/>
    <col min="13833" max="13834" width="20" style="252" customWidth="1"/>
    <col min="13835" max="13835" width="1.625" style="252" customWidth="1"/>
    <col min="13836" max="14080" width="9.375" style="252"/>
    <col min="14081" max="14081" width="8.375" style="252" customWidth="1"/>
    <col min="14082" max="14082" width="1.625" style="252" customWidth="1"/>
    <col min="14083" max="14084" width="5" style="252" customWidth="1"/>
    <col min="14085" max="14085" width="11.625" style="252" customWidth="1"/>
    <col min="14086" max="14086" width="9.125" style="252" customWidth="1"/>
    <col min="14087" max="14087" width="5" style="252" customWidth="1"/>
    <col min="14088" max="14088" width="77.875" style="252" customWidth="1"/>
    <col min="14089" max="14090" width="20" style="252" customWidth="1"/>
    <col min="14091" max="14091" width="1.625" style="252" customWidth="1"/>
    <col min="14092" max="14336" width="9.375" style="252"/>
    <col min="14337" max="14337" width="8.375" style="252" customWidth="1"/>
    <col min="14338" max="14338" width="1.625" style="252" customWidth="1"/>
    <col min="14339" max="14340" width="5" style="252" customWidth="1"/>
    <col min="14341" max="14341" width="11.625" style="252" customWidth="1"/>
    <col min="14342" max="14342" width="9.125" style="252" customWidth="1"/>
    <col min="14343" max="14343" width="5" style="252" customWidth="1"/>
    <col min="14344" max="14344" width="77.875" style="252" customWidth="1"/>
    <col min="14345" max="14346" width="20" style="252" customWidth="1"/>
    <col min="14347" max="14347" width="1.625" style="252" customWidth="1"/>
    <col min="14348" max="14592" width="9.375" style="252"/>
    <col min="14593" max="14593" width="8.375" style="252" customWidth="1"/>
    <col min="14594" max="14594" width="1.625" style="252" customWidth="1"/>
    <col min="14595" max="14596" width="5" style="252" customWidth="1"/>
    <col min="14597" max="14597" width="11.625" style="252" customWidth="1"/>
    <col min="14598" max="14598" width="9.125" style="252" customWidth="1"/>
    <col min="14599" max="14599" width="5" style="252" customWidth="1"/>
    <col min="14600" max="14600" width="77.875" style="252" customWidth="1"/>
    <col min="14601" max="14602" width="20" style="252" customWidth="1"/>
    <col min="14603" max="14603" width="1.625" style="252" customWidth="1"/>
    <col min="14604" max="14848" width="9.375" style="252"/>
    <col min="14849" max="14849" width="8.375" style="252" customWidth="1"/>
    <col min="14850" max="14850" width="1.625" style="252" customWidth="1"/>
    <col min="14851" max="14852" width="5" style="252" customWidth="1"/>
    <col min="14853" max="14853" width="11.625" style="252" customWidth="1"/>
    <col min="14854" max="14854" width="9.125" style="252" customWidth="1"/>
    <col min="14855" max="14855" width="5" style="252" customWidth="1"/>
    <col min="14856" max="14856" width="77.875" style="252" customWidth="1"/>
    <col min="14857" max="14858" width="20" style="252" customWidth="1"/>
    <col min="14859" max="14859" width="1.625" style="252" customWidth="1"/>
    <col min="14860" max="15104" width="9.375" style="252"/>
    <col min="15105" max="15105" width="8.375" style="252" customWidth="1"/>
    <col min="15106" max="15106" width="1.625" style="252" customWidth="1"/>
    <col min="15107" max="15108" width="5" style="252" customWidth="1"/>
    <col min="15109" max="15109" width="11.625" style="252" customWidth="1"/>
    <col min="15110" max="15110" width="9.125" style="252" customWidth="1"/>
    <col min="15111" max="15111" width="5" style="252" customWidth="1"/>
    <col min="15112" max="15112" width="77.875" style="252" customWidth="1"/>
    <col min="15113" max="15114" width="20" style="252" customWidth="1"/>
    <col min="15115" max="15115" width="1.625" style="252" customWidth="1"/>
    <col min="15116" max="15360" width="9.375" style="252"/>
    <col min="15361" max="15361" width="8.375" style="252" customWidth="1"/>
    <col min="15362" max="15362" width="1.625" style="252" customWidth="1"/>
    <col min="15363" max="15364" width="5" style="252" customWidth="1"/>
    <col min="15365" max="15365" width="11.625" style="252" customWidth="1"/>
    <col min="15366" max="15366" width="9.125" style="252" customWidth="1"/>
    <col min="15367" max="15367" width="5" style="252" customWidth="1"/>
    <col min="15368" max="15368" width="77.875" style="252" customWidth="1"/>
    <col min="15369" max="15370" width="20" style="252" customWidth="1"/>
    <col min="15371" max="15371" width="1.625" style="252" customWidth="1"/>
    <col min="15372" max="15616" width="9.375" style="252"/>
    <col min="15617" max="15617" width="8.375" style="252" customWidth="1"/>
    <col min="15618" max="15618" width="1.625" style="252" customWidth="1"/>
    <col min="15619" max="15620" width="5" style="252" customWidth="1"/>
    <col min="15621" max="15621" width="11.625" style="252" customWidth="1"/>
    <col min="15622" max="15622" width="9.125" style="252" customWidth="1"/>
    <col min="15623" max="15623" width="5" style="252" customWidth="1"/>
    <col min="15624" max="15624" width="77.875" style="252" customWidth="1"/>
    <col min="15625" max="15626" width="20" style="252" customWidth="1"/>
    <col min="15627" max="15627" width="1.625" style="252" customWidth="1"/>
    <col min="15628" max="15872" width="9.375" style="252"/>
    <col min="15873" max="15873" width="8.375" style="252" customWidth="1"/>
    <col min="15874" max="15874" width="1.625" style="252" customWidth="1"/>
    <col min="15875" max="15876" width="5" style="252" customWidth="1"/>
    <col min="15877" max="15877" width="11.625" style="252" customWidth="1"/>
    <col min="15878" max="15878" width="9.125" style="252" customWidth="1"/>
    <col min="15879" max="15879" width="5" style="252" customWidth="1"/>
    <col min="15880" max="15880" width="77.875" style="252" customWidth="1"/>
    <col min="15881" max="15882" width="20" style="252" customWidth="1"/>
    <col min="15883" max="15883" width="1.625" style="252" customWidth="1"/>
    <col min="15884" max="16128" width="9.375" style="252"/>
    <col min="16129" max="16129" width="8.375" style="252" customWidth="1"/>
    <col min="16130" max="16130" width="1.625" style="252" customWidth="1"/>
    <col min="16131" max="16132" width="5" style="252" customWidth="1"/>
    <col min="16133" max="16133" width="11.625" style="252" customWidth="1"/>
    <col min="16134" max="16134" width="9.125" style="252" customWidth="1"/>
    <col min="16135" max="16135" width="5" style="252" customWidth="1"/>
    <col min="16136" max="16136" width="77.875" style="252" customWidth="1"/>
    <col min="16137" max="16138" width="20" style="252" customWidth="1"/>
    <col min="16139" max="16139" width="1.625" style="252" customWidth="1"/>
    <col min="16140" max="16384" width="9.375" style="252"/>
  </cols>
  <sheetData>
    <row r="1" spans="2:11" ht="37.5" customHeight="1" x14ac:dyDescent="0.35"/>
    <row r="2" spans="2:11" ht="7.5" customHeight="1" x14ac:dyDescent="0.35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pans="2:11" s="258" customFormat="1" ht="45" customHeight="1" x14ac:dyDescent="0.35">
      <c r="B3" s="256"/>
      <c r="C3" s="381" t="s">
        <v>366</v>
      </c>
      <c r="D3" s="381"/>
      <c r="E3" s="381"/>
      <c r="F3" s="381"/>
      <c r="G3" s="381"/>
      <c r="H3" s="381"/>
      <c r="I3" s="381"/>
      <c r="J3" s="381"/>
      <c r="K3" s="257"/>
    </row>
    <row r="4" spans="2:11" ht="25.5" customHeight="1" x14ac:dyDescent="0.35">
      <c r="B4" s="259"/>
      <c r="C4" s="386" t="s">
        <v>367</v>
      </c>
      <c r="D4" s="386"/>
      <c r="E4" s="386"/>
      <c r="F4" s="386"/>
      <c r="G4" s="386"/>
      <c r="H4" s="386"/>
      <c r="I4" s="386"/>
      <c r="J4" s="386"/>
      <c r="K4" s="260"/>
    </row>
    <row r="5" spans="2:11" ht="5.25" customHeight="1" x14ac:dyDescent="0.35">
      <c r="B5" s="259"/>
      <c r="C5" s="261"/>
      <c r="D5" s="261"/>
      <c r="E5" s="261"/>
      <c r="F5" s="261"/>
      <c r="G5" s="261"/>
      <c r="H5" s="261"/>
      <c r="I5" s="261"/>
      <c r="J5" s="261"/>
      <c r="K5" s="260"/>
    </row>
    <row r="6" spans="2:11" ht="15" customHeight="1" x14ac:dyDescent="0.35">
      <c r="B6" s="259"/>
      <c r="C6" s="383" t="s">
        <v>368</v>
      </c>
      <c r="D6" s="383"/>
      <c r="E6" s="383"/>
      <c r="F6" s="383"/>
      <c r="G6" s="383"/>
      <c r="H6" s="383"/>
      <c r="I6" s="383"/>
      <c r="J6" s="383"/>
      <c r="K6" s="260"/>
    </row>
    <row r="7" spans="2:11" ht="15" customHeight="1" x14ac:dyDescent="0.35">
      <c r="B7" s="262"/>
      <c r="C7" s="383" t="s">
        <v>369</v>
      </c>
      <c r="D7" s="383"/>
      <c r="E7" s="383"/>
      <c r="F7" s="383"/>
      <c r="G7" s="383"/>
      <c r="H7" s="383"/>
      <c r="I7" s="383"/>
      <c r="J7" s="383"/>
      <c r="K7" s="260"/>
    </row>
    <row r="8" spans="2:11" ht="12.75" customHeight="1" x14ac:dyDescent="0.35">
      <c r="B8" s="262"/>
      <c r="C8" s="263"/>
      <c r="D8" s="263"/>
      <c r="E8" s="263"/>
      <c r="F8" s="263"/>
      <c r="G8" s="263"/>
      <c r="H8" s="263"/>
      <c r="I8" s="263"/>
      <c r="J8" s="263"/>
      <c r="K8" s="260"/>
    </row>
    <row r="9" spans="2:11" ht="15" customHeight="1" x14ac:dyDescent="0.35">
      <c r="B9" s="262"/>
      <c r="C9" s="383" t="s">
        <v>370</v>
      </c>
      <c r="D9" s="383"/>
      <c r="E9" s="383"/>
      <c r="F9" s="383"/>
      <c r="G9" s="383"/>
      <c r="H9" s="383"/>
      <c r="I9" s="383"/>
      <c r="J9" s="383"/>
      <c r="K9" s="260"/>
    </row>
    <row r="10" spans="2:11" ht="15" customHeight="1" x14ac:dyDescent="0.35">
      <c r="B10" s="262"/>
      <c r="C10" s="263"/>
      <c r="D10" s="383" t="s">
        <v>371</v>
      </c>
      <c r="E10" s="383"/>
      <c r="F10" s="383"/>
      <c r="G10" s="383"/>
      <c r="H10" s="383"/>
      <c r="I10" s="383"/>
      <c r="J10" s="383"/>
      <c r="K10" s="260"/>
    </row>
    <row r="11" spans="2:11" ht="15" customHeight="1" x14ac:dyDescent="0.35">
      <c r="B11" s="262"/>
      <c r="C11" s="264"/>
      <c r="D11" s="383" t="s">
        <v>372</v>
      </c>
      <c r="E11" s="383"/>
      <c r="F11" s="383"/>
      <c r="G11" s="383"/>
      <c r="H11" s="383"/>
      <c r="I11" s="383"/>
      <c r="J11" s="383"/>
      <c r="K11" s="260"/>
    </row>
    <row r="12" spans="2:11" ht="12.75" customHeight="1" x14ac:dyDescent="0.35">
      <c r="B12" s="262"/>
      <c r="C12" s="264"/>
      <c r="D12" s="264"/>
      <c r="E12" s="264"/>
      <c r="F12" s="264"/>
      <c r="G12" s="264"/>
      <c r="H12" s="264"/>
      <c r="I12" s="264"/>
      <c r="J12" s="264"/>
      <c r="K12" s="260"/>
    </row>
    <row r="13" spans="2:11" ht="15" customHeight="1" x14ac:dyDescent="0.35">
      <c r="B13" s="262"/>
      <c r="C13" s="264"/>
      <c r="D13" s="383" t="s">
        <v>373</v>
      </c>
      <c r="E13" s="383"/>
      <c r="F13" s="383"/>
      <c r="G13" s="383"/>
      <c r="H13" s="383"/>
      <c r="I13" s="383"/>
      <c r="J13" s="383"/>
      <c r="K13" s="260"/>
    </row>
    <row r="14" spans="2:11" ht="15" customHeight="1" x14ac:dyDescent="0.35">
      <c r="B14" s="262"/>
      <c r="C14" s="264"/>
      <c r="D14" s="383" t="s">
        <v>374</v>
      </c>
      <c r="E14" s="383"/>
      <c r="F14" s="383"/>
      <c r="G14" s="383"/>
      <c r="H14" s="383"/>
      <c r="I14" s="383"/>
      <c r="J14" s="383"/>
      <c r="K14" s="260"/>
    </row>
    <row r="15" spans="2:11" ht="15" customHeight="1" x14ac:dyDescent="0.35">
      <c r="B15" s="262"/>
      <c r="C15" s="264"/>
      <c r="D15" s="383" t="s">
        <v>375</v>
      </c>
      <c r="E15" s="383"/>
      <c r="F15" s="383"/>
      <c r="G15" s="383"/>
      <c r="H15" s="383"/>
      <c r="I15" s="383"/>
      <c r="J15" s="383"/>
      <c r="K15" s="260"/>
    </row>
    <row r="16" spans="2:11" ht="15" customHeight="1" x14ac:dyDescent="0.35">
      <c r="B16" s="262"/>
      <c r="C16" s="264"/>
      <c r="D16" s="264"/>
      <c r="E16" s="265" t="s">
        <v>78</v>
      </c>
      <c r="F16" s="383" t="s">
        <v>376</v>
      </c>
      <c r="G16" s="383"/>
      <c r="H16" s="383"/>
      <c r="I16" s="383"/>
      <c r="J16" s="383"/>
      <c r="K16" s="260"/>
    </row>
    <row r="17" spans="2:11" ht="15" customHeight="1" x14ac:dyDescent="0.35">
      <c r="B17" s="262"/>
      <c r="C17" s="264"/>
      <c r="D17" s="264"/>
      <c r="E17" s="265" t="s">
        <v>377</v>
      </c>
      <c r="F17" s="383" t="s">
        <v>378</v>
      </c>
      <c r="G17" s="383"/>
      <c r="H17" s="383"/>
      <c r="I17" s="383"/>
      <c r="J17" s="383"/>
      <c r="K17" s="260"/>
    </row>
    <row r="18" spans="2:11" ht="15" customHeight="1" x14ac:dyDescent="0.35">
      <c r="B18" s="262"/>
      <c r="C18" s="264"/>
      <c r="D18" s="264"/>
      <c r="E18" s="265" t="s">
        <v>379</v>
      </c>
      <c r="F18" s="383" t="s">
        <v>380</v>
      </c>
      <c r="G18" s="383"/>
      <c r="H18" s="383"/>
      <c r="I18" s="383"/>
      <c r="J18" s="383"/>
      <c r="K18" s="260"/>
    </row>
    <row r="19" spans="2:11" ht="15" customHeight="1" x14ac:dyDescent="0.35">
      <c r="B19" s="262"/>
      <c r="C19" s="264"/>
      <c r="D19" s="264"/>
      <c r="E19" s="265" t="s">
        <v>381</v>
      </c>
      <c r="F19" s="383" t="s">
        <v>382</v>
      </c>
      <c r="G19" s="383"/>
      <c r="H19" s="383"/>
      <c r="I19" s="383"/>
      <c r="J19" s="383"/>
      <c r="K19" s="260"/>
    </row>
    <row r="20" spans="2:11" ht="15" customHeight="1" x14ac:dyDescent="0.35">
      <c r="B20" s="262"/>
      <c r="C20" s="264"/>
      <c r="D20" s="264"/>
      <c r="E20" s="265" t="s">
        <v>383</v>
      </c>
      <c r="F20" s="383" t="s">
        <v>384</v>
      </c>
      <c r="G20" s="383"/>
      <c r="H20" s="383"/>
      <c r="I20" s="383"/>
      <c r="J20" s="383"/>
      <c r="K20" s="260"/>
    </row>
    <row r="21" spans="2:11" ht="15" customHeight="1" x14ac:dyDescent="0.35">
      <c r="B21" s="262"/>
      <c r="C21" s="264"/>
      <c r="D21" s="264"/>
      <c r="E21" s="265" t="s">
        <v>82</v>
      </c>
      <c r="F21" s="383" t="s">
        <v>385</v>
      </c>
      <c r="G21" s="383"/>
      <c r="H21" s="383"/>
      <c r="I21" s="383"/>
      <c r="J21" s="383"/>
      <c r="K21" s="260"/>
    </row>
    <row r="22" spans="2:11" ht="12.75" customHeight="1" x14ac:dyDescent="0.35">
      <c r="B22" s="262"/>
      <c r="C22" s="264"/>
      <c r="D22" s="264"/>
      <c r="E22" s="264"/>
      <c r="F22" s="264"/>
      <c r="G22" s="264"/>
      <c r="H22" s="264"/>
      <c r="I22" s="264"/>
      <c r="J22" s="264"/>
      <c r="K22" s="260"/>
    </row>
    <row r="23" spans="2:11" ht="15" customHeight="1" x14ac:dyDescent="0.35">
      <c r="B23" s="262"/>
      <c r="C23" s="383" t="s">
        <v>386</v>
      </c>
      <c r="D23" s="383"/>
      <c r="E23" s="383"/>
      <c r="F23" s="383"/>
      <c r="G23" s="383"/>
      <c r="H23" s="383"/>
      <c r="I23" s="383"/>
      <c r="J23" s="383"/>
      <c r="K23" s="260"/>
    </row>
    <row r="24" spans="2:11" ht="15" customHeight="1" x14ac:dyDescent="0.35">
      <c r="B24" s="262"/>
      <c r="C24" s="383" t="s">
        <v>387</v>
      </c>
      <c r="D24" s="383"/>
      <c r="E24" s="383"/>
      <c r="F24" s="383"/>
      <c r="G24" s="383"/>
      <c r="H24" s="383"/>
      <c r="I24" s="383"/>
      <c r="J24" s="383"/>
      <c r="K24" s="260"/>
    </row>
    <row r="25" spans="2:11" ht="15" customHeight="1" x14ac:dyDescent="0.35">
      <c r="B25" s="262"/>
      <c r="C25" s="263"/>
      <c r="D25" s="383" t="s">
        <v>388</v>
      </c>
      <c r="E25" s="383"/>
      <c r="F25" s="383"/>
      <c r="G25" s="383"/>
      <c r="H25" s="383"/>
      <c r="I25" s="383"/>
      <c r="J25" s="383"/>
      <c r="K25" s="260"/>
    </row>
    <row r="26" spans="2:11" ht="15" customHeight="1" x14ac:dyDescent="0.35">
      <c r="B26" s="262"/>
      <c r="C26" s="264"/>
      <c r="D26" s="383" t="s">
        <v>389</v>
      </c>
      <c r="E26" s="383"/>
      <c r="F26" s="383"/>
      <c r="G26" s="383"/>
      <c r="H26" s="383"/>
      <c r="I26" s="383"/>
      <c r="J26" s="383"/>
      <c r="K26" s="260"/>
    </row>
    <row r="27" spans="2:11" ht="12.75" customHeight="1" x14ac:dyDescent="0.35">
      <c r="B27" s="262"/>
      <c r="C27" s="264"/>
      <c r="D27" s="264"/>
      <c r="E27" s="264"/>
      <c r="F27" s="264"/>
      <c r="G27" s="264"/>
      <c r="H27" s="264"/>
      <c r="I27" s="264"/>
      <c r="J27" s="264"/>
      <c r="K27" s="260"/>
    </row>
    <row r="28" spans="2:11" ht="15" customHeight="1" x14ac:dyDescent="0.35">
      <c r="B28" s="262"/>
      <c r="C28" s="264"/>
      <c r="D28" s="383" t="s">
        <v>390</v>
      </c>
      <c r="E28" s="383"/>
      <c r="F28" s="383"/>
      <c r="G28" s="383"/>
      <c r="H28" s="383"/>
      <c r="I28" s="383"/>
      <c r="J28" s="383"/>
      <c r="K28" s="260"/>
    </row>
    <row r="29" spans="2:11" ht="15" customHeight="1" x14ac:dyDescent="0.35">
      <c r="B29" s="262"/>
      <c r="C29" s="264"/>
      <c r="D29" s="383" t="s">
        <v>391</v>
      </c>
      <c r="E29" s="383"/>
      <c r="F29" s="383"/>
      <c r="G29" s="383"/>
      <c r="H29" s="383"/>
      <c r="I29" s="383"/>
      <c r="J29" s="383"/>
      <c r="K29" s="260"/>
    </row>
    <row r="30" spans="2:11" ht="12.75" customHeight="1" x14ac:dyDescent="0.35">
      <c r="B30" s="262"/>
      <c r="C30" s="264"/>
      <c r="D30" s="264"/>
      <c r="E30" s="264"/>
      <c r="F30" s="264"/>
      <c r="G30" s="264"/>
      <c r="H30" s="264"/>
      <c r="I30" s="264"/>
      <c r="J30" s="264"/>
      <c r="K30" s="260"/>
    </row>
    <row r="31" spans="2:11" ht="15" customHeight="1" x14ac:dyDescent="0.35">
      <c r="B31" s="262"/>
      <c r="C31" s="264"/>
      <c r="D31" s="383" t="s">
        <v>392</v>
      </c>
      <c r="E31" s="383"/>
      <c r="F31" s="383"/>
      <c r="G31" s="383"/>
      <c r="H31" s="383"/>
      <c r="I31" s="383"/>
      <c r="J31" s="383"/>
      <c r="K31" s="260"/>
    </row>
    <row r="32" spans="2:11" ht="15" customHeight="1" x14ac:dyDescent="0.35">
      <c r="B32" s="262"/>
      <c r="C32" s="264"/>
      <c r="D32" s="383" t="s">
        <v>393</v>
      </c>
      <c r="E32" s="383"/>
      <c r="F32" s="383"/>
      <c r="G32" s="383"/>
      <c r="H32" s="383"/>
      <c r="I32" s="383"/>
      <c r="J32" s="383"/>
      <c r="K32" s="260"/>
    </row>
    <row r="33" spans="2:11" ht="15" customHeight="1" x14ac:dyDescent="0.35">
      <c r="B33" s="262"/>
      <c r="C33" s="264"/>
      <c r="D33" s="383" t="s">
        <v>394</v>
      </c>
      <c r="E33" s="383"/>
      <c r="F33" s="383"/>
      <c r="G33" s="383"/>
      <c r="H33" s="383"/>
      <c r="I33" s="383"/>
      <c r="J33" s="383"/>
      <c r="K33" s="260"/>
    </row>
    <row r="34" spans="2:11" ht="15" customHeight="1" x14ac:dyDescent="0.35">
      <c r="B34" s="262"/>
      <c r="C34" s="264"/>
      <c r="D34" s="263"/>
      <c r="E34" s="266" t="s">
        <v>108</v>
      </c>
      <c r="F34" s="263"/>
      <c r="G34" s="383" t="s">
        <v>395</v>
      </c>
      <c r="H34" s="383"/>
      <c r="I34" s="383"/>
      <c r="J34" s="383"/>
      <c r="K34" s="260"/>
    </row>
    <row r="35" spans="2:11" ht="30.75" customHeight="1" x14ac:dyDescent="0.35">
      <c r="B35" s="262"/>
      <c r="C35" s="264"/>
      <c r="D35" s="263"/>
      <c r="E35" s="266" t="s">
        <v>396</v>
      </c>
      <c r="F35" s="263"/>
      <c r="G35" s="383" t="s">
        <v>397</v>
      </c>
      <c r="H35" s="383"/>
      <c r="I35" s="383"/>
      <c r="J35" s="383"/>
      <c r="K35" s="260"/>
    </row>
    <row r="36" spans="2:11" ht="15" customHeight="1" x14ac:dyDescent="0.35">
      <c r="B36" s="262"/>
      <c r="C36" s="264"/>
      <c r="D36" s="263"/>
      <c r="E36" s="266" t="s">
        <v>55</v>
      </c>
      <c r="F36" s="263"/>
      <c r="G36" s="383" t="s">
        <v>398</v>
      </c>
      <c r="H36" s="383"/>
      <c r="I36" s="383"/>
      <c r="J36" s="383"/>
      <c r="K36" s="260"/>
    </row>
    <row r="37" spans="2:11" ht="15" customHeight="1" x14ac:dyDescent="0.35">
      <c r="B37" s="262"/>
      <c r="C37" s="264"/>
      <c r="D37" s="263"/>
      <c r="E37" s="266" t="s">
        <v>109</v>
      </c>
      <c r="F37" s="263"/>
      <c r="G37" s="383" t="s">
        <v>399</v>
      </c>
      <c r="H37" s="383"/>
      <c r="I37" s="383"/>
      <c r="J37" s="383"/>
      <c r="K37" s="260"/>
    </row>
    <row r="38" spans="2:11" ht="15" customHeight="1" x14ac:dyDescent="0.35">
      <c r="B38" s="262"/>
      <c r="C38" s="264"/>
      <c r="D38" s="263"/>
      <c r="E38" s="266" t="s">
        <v>110</v>
      </c>
      <c r="F38" s="263"/>
      <c r="G38" s="383" t="s">
        <v>400</v>
      </c>
      <c r="H38" s="383"/>
      <c r="I38" s="383"/>
      <c r="J38" s="383"/>
      <c r="K38" s="260"/>
    </row>
    <row r="39" spans="2:11" ht="15" customHeight="1" x14ac:dyDescent="0.35">
      <c r="B39" s="262"/>
      <c r="C39" s="264"/>
      <c r="D39" s="263"/>
      <c r="E39" s="266" t="s">
        <v>111</v>
      </c>
      <c r="F39" s="263"/>
      <c r="G39" s="383" t="s">
        <v>401</v>
      </c>
      <c r="H39" s="383"/>
      <c r="I39" s="383"/>
      <c r="J39" s="383"/>
      <c r="K39" s="260"/>
    </row>
    <row r="40" spans="2:11" ht="15" customHeight="1" x14ac:dyDescent="0.35">
      <c r="B40" s="262"/>
      <c r="C40" s="264"/>
      <c r="D40" s="263"/>
      <c r="E40" s="266" t="s">
        <v>402</v>
      </c>
      <c r="F40" s="263"/>
      <c r="G40" s="383" t="s">
        <v>403</v>
      </c>
      <c r="H40" s="383"/>
      <c r="I40" s="383"/>
      <c r="J40" s="383"/>
      <c r="K40" s="260"/>
    </row>
    <row r="41" spans="2:11" ht="15" customHeight="1" x14ac:dyDescent="0.35">
      <c r="B41" s="262"/>
      <c r="C41" s="264"/>
      <c r="D41" s="263"/>
      <c r="E41" s="266"/>
      <c r="F41" s="263"/>
      <c r="G41" s="383" t="s">
        <v>404</v>
      </c>
      <c r="H41" s="383"/>
      <c r="I41" s="383"/>
      <c r="J41" s="383"/>
      <c r="K41" s="260"/>
    </row>
    <row r="42" spans="2:11" ht="15" customHeight="1" x14ac:dyDescent="0.35">
      <c r="B42" s="262"/>
      <c r="C42" s="264"/>
      <c r="D42" s="263"/>
      <c r="E42" s="266" t="s">
        <v>405</v>
      </c>
      <c r="F42" s="263"/>
      <c r="G42" s="383" t="s">
        <v>406</v>
      </c>
      <c r="H42" s="383"/>
      <c r="I42" s="383"/>
      <c r="J42" s="383"/>
      <c r="K42" s="260"/>
    </row>
    <row r="43" spans="2:11" ht="15" customHeight="1" x14ac:dyDescent="0.35">
      <c r="B43" s="262"/>
      <c r="C43" s="264"/>
      <c r="D43" s="263"/>
      <c r="E43" s="266" t="s">
        <v>113</v>
      </c>
      <c r="F43" s="263"/>
      <c r="G43" s="383" t="s">
        <v>407</v>
      </c>
      <c r="H43" s="383"/>
      <c r="I43" s="383"/>
      <c r="J43" s="383"/>
      <c r="K43" s="260"/>
    </row>
    <row r="44" spans="2:11" ht="12.75" customHeight="1" x14ac:dyDescent="0.35">
      <c r="B44" s="262"/>
      <c r="C44" s="264"/>
      <c r="D44" s="263"/>
      <c r="E44" s="263"/>
      <c r="F44" s="263"/>
      <c r="G44" s="263"/>
      <c r="H44" s="263"/>
      <c r="I44" s="263"/>
      <c r="J44" s="263"/>
      <c r="K44" s="260"/>
    </row>
    <row r="45" spans="2:11" ht="15" customHeight="1" x14ac:dyDescent="0.35">
      <c r="B45" s="262"/>
      <c r="C45" s="264"/>
      <c r="D45" s="383" t="s">
        <v>408</v>
      </c>
      <c r="E45" s="383"/>
      <c r="F45" s="383"/>
      <c r="G45" s="383"/>
      <c r="H45" s="383"/>
      <c r="I45" s="383"/>
      <c r="J45" s="383"/>
      <c r="K45" s="260"/>
    </row>
    <row r="46" spans="2:11" ht="15" customHeight="1" x14ac:dyDescent="0.35">
      <c r="B46" s="262"/>
      <c r="C46" s="264"/>
      <c r="D46" s="264"/>
      <c r="E46" s="383" t="s">
        <v>409</v>
      </c>
      <c r="F46" s="383"/>
      <c r="G46" s="383"/>
      <c r="H46" s="383"/>
      <c r="I46" s="383"/>
      <c r="J46" s="383"/>
      <c r="K46" s="260"/>
    </row>
    <row r="47" spans="2:11" ht="15" customHeight="1" x14ac:dyDescent="0.35">
      <c r="B47" s="262"/>
      <c r="C47" s="264"/>
      <c r="D47" s="264"/>
      <c r="E47" s="383" t="s">
        <v>410</v>
      </c>
      <c r="F47" s="383"/>
      <c r="G47" s="383"/>
      <c r="H47" s="383"/>
      <c r="I47" s="383"/>
      <c r="J47" s="383"/>
      <c r="K47" s="260"/>
    </row>
    <row r="48" spans="2:11" ht="15" customHeight="1" x14ac:dyDescent="0.35">
      <c r="B48" s="262"/>
      <c r="C48" s="264"/>
      <c r="D48" s="264"/>
      <c r="E48" s="383" t="s">
        <v>411</v>
      </c>
      <c r="F48" s="383"/>
      <c r="G48" s="383"/>
      <c r="H48" s="383"/>
      <c r="I48" s="383"/>
      <c r="J48" s="383"/>
      <c r="K48" s="260"/>
    </row>
    <row r="49" spans="2:11" ht="15" customHeight="1" x14ac:dyDescent="0.35">
      <c r="B49" s="262"/>
      <c r="C49" s="264"/>
      <c r="D49" s="383" t="s">
        <v>412</v>
      </c>
      <c r="E49" s="383"/>
      <c r="F49" s="383"/>
      <c r="G49" s="383"/>
      <c r="H49" s="383"/>
      <c r="I49" s="383"/>
      <c r="J49" s="383"/>
      <c r="K49" s="260"/>
    </row>
    <row r="50" spans="2:11" ht="25.5" customHeight="1" x14ac:dyDescent="0.35">
      <c r="B50" s="259"/>
      <c r="C50" s="386" t="s">
        <v>413</v>
      </c>
      <c r="D50" s="386"/>
      <c r="E50" s="386"/>
      <c r="F50" s="386"/>
      <c r="G50" s="386"/>
      <c r="H50" s="386"/>
      <c r="I50" s="386"/>
      <c r="J50" s="386"/>
      <c r="K50" s="260"/>
    </row>
    <row r="51" spans="2:11" ht="5.25" customHeight="1" x14ac:dyDescent="0.35">
      <c r="B51" s="259"/>
      <c r="C51" s="261"/>
      <c r="D51" s="261"/>
      <c r="E51" s="261"/>
      <c r="F51" s="261"/>
      <c r="G51" s="261"/>
      <c r="H51" s="261"/>
      <c r="I51" s="261"/>
      <c r="J51" s="261"/>
      <c r="K51" s="260"/>
    </row>
    <row r="52" spans="2:11" ht="15" customHeight="1" x14ac:dyDescent="0.35">
      <c r="B52" s="259"/>
      <c r="C52" s="383" t="s">
        <v>414</v>
      </c>
      <c r="D52" s="383"/>
      <c r="E52" s="383"/>
      <c r="F52" s="383"/>
      <c r="G52" s="383"/>
      <c r="H52" s="383"/>
      <c r="I52" s="383"/>
      <c r="J52" s="383"/>
      <c r="K52" s="260"/>
    </row>
    <row r="53" spans="2:11" ht="15" customHeight="1" x14ac:dyDescent="0.35">
      <c r="B53" s="259"/>
      <c r="C53" s="383" t="s">
        <v>415</v>
      </c>
      <c r="D53" s="383"/>
      <c r="E53" s="383"/>
      <c r="F53" s="383"/>
      <c r="G53" s="383"/>
      <c r="H53" s="383"/>
      <c r="I53" s="383"/>
      <c r="J53" s="383"/>
      <c r="K53" s="260"/>
    </row>
    <row r="54" spans="2:11" ht="12.75" customHeight="1" x14ac:dyDescent="0.35">
      <c r="B54" s="259"/>
      <c r="C54" s="263"/>
      <c r="D54" s="263"/>
      <c r="E54" s="263"/>
      <c r="F54" s="263"/>
      <c r="G54" s="263"/>
      <c r="H54" s="263"/>
      <c r="I54" s="263"/>
      <c r="J54" s="263"/>
      <c r="K54" s="260"/>
    </row>
    <row r="55" spans="2:11" ht="15" customHeight="1" x14ac:dyDescent="0.35">
      <c r="B55" s="259"/>
      <c r="C55" s="383" t="s">
        <v>416</v>
      </c>
      <c r="D55" s="383"/>
      <c r="E55" s="383"/>
      <c r="F55" s="383"/>
      <c r="G55" s="383"/>
      <c r="H55" s="383"/>
      <c r="I55" s="383"/>
      <c r="J55" s="383"/>
      <c r="K55" s="260"/>
    </row>
    <row r="56" spans="2:11" ht="15" customHeight="1" x14ac:dyDescent="0.35">
      <c r="B56" s="259"/>
      <c r="C56" s="264"/>
      <c r="D56" s="383" t="s">
        <v>417</v>
      </c>
      <c r="E56" s="383"/>
      <c r="F56" s="383"/>
      <c r="G56" s="383"/>
      <c r="H56" s="383"/>
      <c r="I56" s="383"/>
      <c r="J56" s="383"/>
      <c r="K56" s="260"/>
    </row>
    <row r="57" spans="2:11" ht="15" customHeight="1" x14ac:dyDescent="0.35">
      <c r="B57" s="259"/>
      <c r="C57" s="264"/>
      <c r="D57" s="383" t="s">
        <v>418</v>
      </c>
      <c r="E57" s="383"/>
      <c r="F57" s="383"/>
      <c r="G57" s="383"/>
      <c r="H57" s="383"/>
      <c r="I57" s="383"/>
      <c r="J57" s="383"/>
      <c r="K57" s="260"/>
    </row>
    <row r="58" spans="2:11" ht="15" customHeight="1" x14ac:dyDescent="0.35">
      <c r="B58" s="259"/>
      <c r="C58" s="264"/>
      <c r="D58" s="383" t="s">
        <v>419</v>
      </c>
      <c r="E58" s="383"/>
      <c r="F58" s="383"/>
      <c r="G58" s="383"/>
      <c r="H58" s="383"/>
      <c r="I58" s="383"/>
      <c r="J58" s="383"/>
      <c r="K58" s="260"/>
    </row>
    <row r="59" spans="2:11" ht="15" customHeight="1" x14ac:dyDescent="0.35">
      <c r="B59" s="259"/>
      <c r="C59" s="264"/>
      <c r="D59" s="383" t="s">
        <v>420</v>
      </c>
      <c r="E59" s="383"/>
      <c r="F59" s="383"/>
      <c r="G59" s="383"/>
      <c r="H59" s="383"/>
      <c r="I59" s="383"/>
      <c r="J59" s="383"/>
      <c r="K59" s="260"/>
    </row>
    <row r="60" spans="2:11" ht="15" customHeight="1" x14ac:dyDescent="0.35">
      <c r="B60" s="259"/>
      <c r="C60" s="264"/>
      <c r="D60" s="385" t="s">
        <v>421</v>
      </c>
      <c r="E60" s="385"/>
      <c r="F60" s="385"/>
      <c r="G60" s="385"/>
      <c r="H60" s="385"/>
      <c r="I60" s="385"/>
      <c r="J60" s="385"/>
      <c r="K60" s="260"/>
    </row>
    <row r="61" spans="2:11" ht="15" customHeight="1" x14ac:dyDescent="0.35">
      <c r="B61" s="259"/>
      <c r="C61" s="264"/>
      <c r="D61" s="383" t="s">
        <v>422</v>
      </c>
      <c r="E61" s="383"/>
      <c r="F61" s="383"/>
      <c r="G61" s="383"/>
      <c r="H61" s="383"/>
      <c r="I61" s="383"/>
      <c r="J61" s="383"/>
      <c r="K61" s="260"/>
    </row>
    <row r="62" spans="2:11" ht="12.75" customHeight="1" x14ac:dyDescent="0.35">
      <c r="B62" s="259"/>
      <c r="C62" s="264"/>
      <c r="D62" s="264"/>
      <c r="E62" s="267"/>
      <c r="F62" s="264"/>
      <c r="G62" s="264"/>
      <c r="H62" s="264"/>
      <c r="I62" s="264"/>
      <c r="J62" s="264"/>
      <c r="K62" s="260"/>
    </row>
    <row r="63" spans="2:11" ht="15" customHeight="1" x14ac:dyDescent="0.35">
      <c r="B63" s="259"/>
      <c r="C63" s="264"/>
      <c r="D63" s="383" t="s">
        <v>423</v>
      </c>
      <c r="E63" s="383"/>
      <c r="F63" s="383"/>
      <c r="G63" s="383"/>
      <c r="H63" s="383"/>
      <c r="I63" s="383"/>
      <c r="J63" s="383"/>
      <c r="K63" s="260"/>
    </row>
    <row r="64" spans="2:11" ht="15" customHeight="1" x14ac:dyDescent="0.35">
      <c r="B64" s="259"/>
      <c r="C64" s="264"/>
      <c r="D64" s="385" t="s">
        <v>424</v>
      </c>
      <c r="E64" s="385"/>
      <c r="F64" s="385"/>
      <c r="G64" s="385"/>
      <c r="H64" s="385"/>
      <c r="I64" s="385"/>
      <c r="J64" s="385"/>
      <c r="K64" s="260"/>
    </row>
    <row r="65" spans="2:11" ht="15" customHeight="1" x14ac:dyDescent="0.35">
      <c r="B65" s="259"/>
      <c r="C65" s="264"/>
      <c r="D65" s="383" t="s">
        <v>425</v>
      </c>
      <c r="E65" s="383"/>
      <c r="F65" s="383"/>
      <c r="G65" s="383"/>
      <c r="H65" s="383"/>
      <c r="I65" s="383"/>
      <c r="J65" s="383"/>
      <c r="K65" s="260"/>
    </row>
    <row r="66" spans="2:11" ht="15" customHeight="1" x14ac:dyDescent="0.35">
      <c r="B66" s="259"/>
      <c r="C66" s="264"/>
      <c r="D66" s="383" t="s">
        <v>426</v>
      </c>
      <c r="E66" s="383"/>
      <c r="F66" s="383"/>
      <c r="G66" s="383"/>
      <c r="H66" s="383"/>
      <c r="I66" s="383"/>
      <c r="J66" s="383"/>
      <c r="K66" s="260"/>
    </row>
    <row r="67" spans="2:11" ht="15" customHeight="1" x14ac:dyDescent="0.35">
      <c r="B67" s="259"/>
      <c r="C67" s="264"/>
      <c r="D67" s="383" t="s">
        <v>427</v>
      </c>
      <c r="E67" s="383"/>
      <c r="F67" s="383"/>
      <c r="G67" s="383"/>
      <c r="H67" s="383"/>
      <c r="I67" s="383"/>
      <c r="J67" s="383"/>
      <c r="K67" s="260"/>
    </row>
    <row r="68" spans="2:11" ht="15" customHeight="1" x14ac:dyDescent="0.35">
      <c r="B68" s="259"/>
      <c r="C68" s="264"/>
      <c r="D68" s="383" t="s">
        <v>428</v>
      </c>
      <c r="E68" s="383"/>
      <c r="F68" s="383"/>
      <c r="G68" s="383"/>
      <c r="H68" s="383"/>
      <c r="I68" s="383"/>
      <c r="J68" s="383"/>
      <c r="K68" s="260"/>
    </row>
    <row r="69" spans="2:11" ht="12.75" customHeight="1" x14ac:dyDescent="0.35">
      <c r="B69" s="268"/>
      <c r="C69" s="269"/>
      <c r="D69" s="269"/>
      <c r="E69" s="269"/>
      <c r="F69" s="269"/>
      <c r="G69" s="269"/>
      <c r="H69" s="269"/>
      <c r="I69" s="269"/>
      <c r="J69" s="269"/>
      <c r="K69" s="270"/>
    </row>
    <row r="70" spans="2:11" ht="18.75" customHeight="1" x14ac:dyDescent="0.35">
      <c r="B70" s="271"/>
      <c r="C70" s="271"/>
      <c r="D70" s="271"/>
      <c r="E70" s="271"/>
      <c r="F70" s="271"/>
      <c r="G70" s="271"/>
      <c r="H70" s="271"/>
      <c r="I70" s="271"/>
      <c r="J70" s="271"/>
      <c r="K70" s="272"/>
    </row>
    <row r="71" spans="2:11" ht="18.75" customHeight="1" x14ac:dyDescent="0.35">
      <c r="B71" s="272"/>
      <c r="C71" s="272"/>
      <c r="D71" s="272"/>
      <c r="E71" s="272"/>
      <c r="F71" s="272"/>
      <c r="G71" s="272"/>
      <c r="H71" s="272"/>
      <c r="I71" s="272"/>
      <c r="J71" s="272"/>
      <c r="K71" s="272"/>
    </row>
    <row r="72" spans="2:11" ht="7.5" customHeight="1" x14ac:dyDescent="0.35">
      <c r="B72" s="273"/>
      <c r="C72" s="274"/>
      <c r="D72" s="274"/>
      <c r="E72" s="274"/>
      <c r="F72" s="274"/>
      <c r="G72" s="274"/>
      <c r="H72" s="274"/>
      <c r="I72" s="274"/>
      <c r="J72" s="274"/>
      <c r="K72" s="275"/>
    </row>
    <row r="73" spans="2:11" ht="45" customHeight="1" x14ac:dyDescent="0.35">
      <c r="B73" s="276"/>
      <c r="C73" s="384" t="s">
        <v>365</v>
      </c>
      <c r="D73" s="384"/>
      <c r="E73" s="384"/>
      <c r="F73" s="384"/>
      <c r="G73" s="384"/>
      <c r="H73" s="384"/>
      <c r="I73" s="384"/>
      <c r="J73" s="384"/>
      <c r="K73" s="277"/>
    </row>
    <row r="74" spans="2:11" ht="17.25" customHeight="1" x14ac:dyDescent="0.35">
      <c r="B74" s="276"/>
      <c r="C74" s="278" t="s">
        <v>429</v>
      </c>
      <c r="D74" s="278"/>
      <c r="E74" s="278"/>
      <c r="F74" s="278" t="s">
        <v>430</v>
      </c>
      <c r="G74" s="279"/>
      <c r="H74" s="278" t="s">
        <v>109</v>
      </c>
      <c r="I74" s="278" t="s">
        <v>59</v>
      </c>
      <c r="J74" s="278" t="s">
        <v>431</v>
      </c>
      <c r="K74" s="277"/>
    </row>
    <row r="75" spans="2:11" ht="17.25" customHeight="1" x14ac:dyDescent="0.35">
      <c r="B75" s="276"/>
      <c r="C75" s="280" t="s">
        <v>432</v>
      </c>
      <c r="D75" s="280"/>
      <c r="E75" s="280"/>
      <c r="F75" s="281" t="s">
        <v>433</v>
      </c>
      <c r="G75" s="282"/>
      <c r="H75" s="280"/>
      <c r="I75" s="280"/>
      <c r="J75" s="280" t="s">
        <v>434</v>
      </c>
      <c r="K75" s="277"/>
    </row>
    <row r="76" spans="2:11" ht="5.25" customHeight="1" x14ac:dyDescent="0.35">
      <c r="B76" s="276"/>
      <c r="C76" s="283"/>
      <c r="D76" s="283"/>
      <c r="E76" s="283"/>
      <c r="F76" s="283"/>
      <c r="G76" s="284"/>
      <c r="H76" s="283"/>
      <c r="I76" s="283"/>
      <c r="J76" s="283"/>
      <c r="K76" s="277"/>
    </row>
    <row r="77" spans="2:11" ht="15" customHeight="1" x14ac:dyDescent="0.35">
      <c r="B77" s="276"/>
      <c r="C77" s="266" t="s">
        <v>55</v>
      </c>
      <c r="D77" s="283"/>
      <c r="E77" s="283"/>
      <c r="F77" s="285" t="s">
        <v>435</v>
      </c>
      <c r="G77" s="284"/>
      <c r="H77" s="266" t="s">
        <v>436</v>
      </c>
      <c r="I77" s="266" t="s">
        <v>437</v>
      </c>
      <c r="J77" s="266">
        <v>20</v>
      </c>
      <c r="K77" s="277"/>
    </row>
    <row r="78" spans="2:11" ht="15" customHeight="1" x14ac:dyDescent="0.35">
      <c r="B78" s="276"/>
      <c r="C78" s="266" t="s">
        <v>438</v>
      </c>
      <c r="D78" s="266"/>
      <c r="E78" s="266"/>
      <c r="F78" s="285" t="s">
        <v>435</v>
      </c>
      <c r="G78" s="284"/>
      <c r="H78" s="266" t="s">
        <v>439</v>
      </c>
      <c r="I78" s="266" t="s">
        <v>437</v>
      </c>
      <c r="J78" s="266">
        <v>120</v>
      </c>
      <c r="K78" s="277"/>
    </row>
    <row r="79" spans="2:11" ht="15" customHeight="1" x14ac:dyDescent="0.35">
      <c r="B79" s="286"/>
      <c r="C79" s="266" t="s">
        <v>440</v>
      </c>
      <c r="D79" s="266"/>
      <c r="E79" s="266"/>
      <c r="F79" s="285" t="s">
        <v>441</v>
      </c>
      <c r="G79" s="284"/>
      <c r="H79" s="266" t="s">
        <v>442</v>
      </c>
      <c r="I79" s="266" t="s">
        <v>437</v>
      </c>
      <c r="J79" s="266">
        <v>50</v>
      </c>
      <c r="K79" s="277"/>
    </row>
    <row r="80" spans="2:11" ht="15" customHeight="1" x14ac:dyDescent="0.35">
      <c r="B80" s="286"/>
      <c r="C80" s="266" t="s">
        <v>443</v>
      </c>
      <c r="D80" s="266"/>
      <c r="E80" s="266"/>
      <c r="F80" s="285" t="s">
        <v>435</v>
      </c>
      <c r="G80" s="284"/>
      <c r="H80" s="266" t="s">
        <v>444</v>
      </c>
      <c r="I80" s="266" t="s">
        <v>445</v>
      </c>
      <c r="J80" s="266"/>
      <c r="K80" s="277"/>
    </row>
    <row r="81" spans="2:11" ht="15" customHeight="1" x14ac:dyDescent="0.35">
      <c r="B81" s="286"/>
      <c r="C81" s="287" t="s">
        <v>446</v>
      </c>
      <c r="D81" s="287"/>
      <c r="E81" s="287"/>
      <c r="F81" s="288" t="s">
        <v>441</v>
      </c>
      <c r="G81" s="287"/>
      <c r="H81" s="287" t="s">
        <v>447</v>
      </c>
      <c r="I81" s="287" t="s">
        <v>437</v>
      </c>
      <c r="J81" s="287">
        <v>15</v>
      </c>
      <c r="K81" s="277"/>
    </row>
    <row r="82" spans="2:11" ht="15" customHeight="1" x14ac:dyDescent="0.35">
      <c r="B82" s="286"/>
      <c r="C82" s="287" t="s">
        <v>448</v>
      </c>
      <c r="D82" s="287"/>
      <c r="E82" s="287"/>
      <c r="F82" s="288" t="s">
        <v>441</v>
      </c>
      <c r="G82" s="287"/>
      <c r="H82" s="287" t="s">
        <v>449</v>
      </c>
      <c r="I82" s="287" t="s">
        <v>437</v>
      </c>
      <c r="J82" s="287">
        <v>15</v>
      </c>
      <c r="K82" s="277"/>
    </row>
    <row r="83" spans="2:11" ht="15" customHeight="1" x14ac:dyDescent="0.35">
      <c r="B83" s="286"/>
      <c r="C83" s="287" t="s">
        <v>450</v>
      </c>
      <c r="D83" s="287"/>
      <c r="E83" s="287"/>
      <c r="F83" s="288" t="s">
        <v>441</v>
      </c>
      <c r="G83" s="287"/>
      <c r="H83" s="287" t="s">
        <v>451</v>
      </c>
      <c r="I83" s="287" t="s">
        <v>437</v>
      </c>
      <c r="J83" s="287">
        <v>20</v>
      </c>
      <c r="K83" s="277"/>
    </row>
    <row r="84" spans="2:11" ht="15" customHeight="1" x14ac:dyDescent="0.35">
      <c r="B84" s="286"/>
      <c r="C84" s="287" t="s">
        <v>452</v>
      </c>
      <c r="D84" s="287"/>
      <c r="E84" s="287"/>
      <c r="F84" s="288" t="s">
        <v>441</v>
      </c>
      <c r="G84" s="287"/>
      <c r="H84" s="287" t="s">
        <v>453</v>
      </c>
      <c r="I84" s="287" t="s">
        <v>437</v>
      </c>
      <c r="J84" s="287">
        <v>20</v>
      </c>
      <c r="K84" s="277"/>
    </row>
    <row r="85" spans="2:11" ht="15" customHeight="1" x14ac:dyDescent="0.35">
      <c r="B85" s="286"/>
      <c r="C85" s="266" t="s">
        <v>454</v>
      </c>
      <c r="D85" s="266"/>
      <c r="E85" s="266"/>
      <c r="F85" s="285" t="s">
        <v>441</v>
      </c>
      <c r="G85" s="284"/>
      <c r="H85" s="266" t="s">
        <v>455</v>
      </c>
      <c r="I85" s="266" t="s">
        <v>437</v>
      </c>
      <c r="J85" s="266">
        <v>50</v>
      </c>
      <c r="K85" s="277"/>
    </row>
    <row r="86" spans="2:11" ht="15" customHeight="1" x14ac:dyDescent="0.35">
      <c r="B86" s="286"/>
      <c r="C86" s="266" t="s">
        <v>456</v>
      </c>
      <c r="D86" s="266"/>
      <c r="E86" s="266"/>
      <c r="F86" s="285" t="s">
        <v>441</v>
      </c>
      <c r="G86" s="284"/>
      <c r="H86" s="266" t="s">
        <v>457</v>
      </c>
      <c r="I86" s="266" t="s">
        <v>437</v>
      </c>
      <c r="J86" s="266">
        <v>20</v>
      </c>
      <c r="K86" s="277"/>
    </row>
    <row r="87" spans="2:11" ht="15" customHeight="1" x14ac:dyDescent="0.35">
      <c r="B87" s="286"/>
      <c r="C87" s="266" t="s">
        <v>458</v>
      </c>
      <c r="D87" s="266"/>
      <c r="E87" s="266"/>
      <c r="F87" s="285" t="s">
        <v>441</v>
      </c>
      <c r="G87" s="284"/>
      <c r="H87" s="266" t="s">
        <v>459</v>
      </c>
      <c r="I87" s="266" t="s">
        <v>437</v>
      </c>
      <c r="J87" s="266">
        <v>20</v>
      </c>
      <c r="K87" s="277"/>
    </row>
    <row r="88" spans="2:11" ht="15" customHeight="1" x14ac:dyDescent="0.35">
      <c r="B88" s="286"/>
      <c r="C88" s="266" t="s">
        <v>460</v>
      </c>
      <c r="D88" s="266"/>
      <c r="E88" s="266"/>
      <c r="F88" s="285" t="s">
        <v>441</v>
      </c>
      <c r="G88" s="284"/>
      <c r="H88" s="266" t="s">
        <v>461</v>
      </c>
      <c r="I88" s="266" t="s">
        <v>437</v>
      </c>
      <c r="J88" s="266">
        <v>50</v>
      </c>
      <c r="K88" s="277"/>
    </row>
    <row r="89" spans="2:11" ht="15" customHeight="1" x14ac:dyDescent="0.35">
      <c r="B89" s="286"/>
      <c r="C89" s="266" t="s">
        <v>462</v>
      </c>
      <c r="D89" s="266"/>
      <c r="E89" s="266"/>
      <c r="F89" s="285" t="s">
        <v>441</v>
      </c>
      <c r="G89" s="284"/>
      <c r="H89" s="266" t="s">
        <v>462</v>
      </c>
      <c r="I89" s="266" t="s">
        <v>437</v>
      </c>
      <c r="J89" s="266">
        <v>50</v>
      </c>
      <c r="K89" s="277"/>
    </row>
    <row r="90" spans="2:11" ht="15" customHeight="1" x14ac:dyDescent="0.35">
      <c r="B90" s="286"/>
      <c r="C90" s="266" t="s">
        <v>114</v>
      </c>
      <c r="D90" s="266"/>
      <c r="E90" s="266"/>
      <c r="F90" s="285" t="s">
        <v>441</v>
      </c>
      <c r="G90" s="284"/>
      <c r="H90" s="266" t="s">
        <v>463</v>
      </c>
      <c r="I90" s="266" t="s">
        <v>437</v>
      </c>
      <c r="J90" s="266">
        <v>255</v>
      </c>
      <c r="K90" s="277"/>
    </row>
    <row r="91" spans="2:11" ht="15" customHeight="1" x14ac:dyDescent="0.35">
      <c r="B91" s="286"/>
      <c r="C91" s="266" t="s">
        <v>464</v>
      </c>
      <c r="D91" s="266"/>
      <c r="E91" s="266"/>
      <c r="F91" s="285" t="s">
        <v>435</v>
      </c>
      <c r="G91" s="284"/>
      <c r="H91" s="266" t="s">
        <v>465</v>
      </c>
      <c r="I91" s="266" t="s">
        <v>466</v>
      </c>
      <c r="J91" s="266"/>
      <c r="K91" s="277"/>
    </row>
    <row r="92" spans="2:11" ht="15" customHeight="1" x14ac:dyDescent="0.35">
      <c r="B92" s="286"/>
      <c r="C92" s="266" t="s">
        <v>467</v>
      </c>
      <c r="D92" s="266"/>
      <c r="E92" s="266"/>
      <c r="F92" s="285" t="s">
        <v>435</v>
      </c>
      <c r="G92" s="284"/>
      <c r="H92" s="266" t="s">
        <v>468</v>
      </c>
      <c r="I92" s="266" t="s">
        <v>469</v>
      </c>
      <c r="J92" s="266"/>
      <c r="K92" s="277"/>
    </row>
    <row r="93" spans="2:11" ht="15" customHeight="1" x14ac:dyDescent="0.35">
      <c r="B93" s="286"/>
      <c r="C93" s="266" t="s">
        <v>470</v>
      </c>
      <c r="D93" s="266"/>
      <c r="E93" s="266"/>
      <c r="F93" s="285" t="s">
        <v>435</v>
      </c>
      <c r="G93" s="284"/>
      <c r="H93" s="266" t="s">
        <v>470</v>
      </c>
      <c r="I93" s="266" t="s">
        <v>469</v>
      </c>
      <c r="J93" s="266"/>
      <c r="K93" s="277"/>
    </row>
    <row r="94" spans="2:11" ht="15" customHeight="1" x14ac:dyDescent="0.35">
      <c r="B94" s="286"/>
      <c r="C94" s="266" t="s">
        <v>40</v>
      </c>
      <c r="D94" s="266"/>
      <c r="E94" s="266"/>
      <c r="F94" s="285" t="s">
        <v>435</v>
      </c>
      <c r="G94" s="284"/>
      <c r="H94" s="266" t="s">
        <v>471</v>
      </c>
      <c r="I94" s="266" t="s">
        <v>469</v>
      </c>
      <c r="J94" s="266"/>
      <c r="K94" s="277"/>
    </row>
    <row r="95" spans="2:11" ht="15" customHeight="1" x14ac:dyDescent="0.35">
      <c r="B95" s="286"/>
      <c r="C95" s="266" t="s">
        <v>50</v>
      </c>
      <c r="D95" s="266"/>
      <c r="E95" s="266"/>
      <c r="F95" s="285" t="s">
        <v>435</v>
      </c>
      <c r="G95" s="284"/>
      <c r="H95" s="266" t="s">
        <v>472</v>
      </c>
      <c r="I95" s="266" t="s">
        <v>469</v>
      </c>
      <c r="J95" s="266"/>
      <c r="K95" s="277"/>
    </row>
    <row r="96" spans="2:11" ht="15" customHeight="1" x14ac:dyDescent="0.35">
      <c r="B96" s="289"/>
      <c r="C96" s="290"/>
      <c r="D96" s="290"/>
      <c r="E96" s="290"/>
      <c r="F96" s="290"/>
      <c r="G96" s="290"/>
      <c r="H96" s="290"/>
      <c r="I96" s="290"/>
      <c r="J96" s="290"/>
      <c r="K96" s="291"/>
    </row>
    <row r="97" spans="2:11" ht="18.75" customHeight="1" x14ac:dyDescent="0.35">
      <c r="B97" s="292"/>
      <c r="C97" s="293"/>
      <c r="D97" s="293"/>
      <c r="E97" s="293"/>
      <c r="F97" s="293"/>
      <c r="G97" s="293"/>
      <c r="H97" s="293"/>
      <c r="I97" s="293"/>
      <c r="J97" s="293"/>
      <c r="K97" s="292"/>
    </row>
    <row r="98" spans="2:11" ht="18.75" customHeight="1" x14ac:dyDescent="0.35">
      <c r="B98" s="272"/>
      <c r="C98" s="272"/>
      <c r="D98" s="272"/>
      <c r="E98" s="272"/>
      <c r="F98" s="272"/>
      <c r="G98" s="272"/>
      <c r="H98" s="272"/>
      <c r="I98" s="272"/>
      <c r="J98" s="272"/>
      <c r="K98" s="272"/>
    </row>
    <row r="99" spans="2:11" ht="7.5" customHeight="1" x14ac:dyDescent="0.35">
      <c r="B99" s="273"/>
      <c r="C99" s="274"/>
      <c r="D99" s="274"/>
      <c r="E99" s="274"/>
      <c r="F99" s="274"/>
      <c r="G99" s="274"/>
      <c r="H99" s="274"/>
      <c r="I99" s="274"/>
      <c r="J99" s="274"/>
      <c r="K99" s="275"/>
    </row>
    <row r="100" spans="2:11" ht="45" customHeight="1" x14ac:dyDescent="0.35">
      <c r="B100" s="276"/>
      <c r="C100" s="384" t="s">
        <v>473</v>
      </c>
      <c r="D100" s="384"/>
      <c r="E100" s="384"/>
      <c r="F100" s="384"/>
      <c r="G100" s="384"/>
      <c r="H100" s="384"/>
      <c r="I100" s="384"/>
      <c r="J100" s="384"/>
      <c r="K100" s="277"/>
    </row>
    <row r="101" spans="2:11" ht="17.25" customHeight="1" x14ac:dyDescent="0.35">
      <c r="B101" s="276"/>
      <c r="C101" s="278" t="s">
        <v>429</v>
      </c>
      <c r="D101" s="278"/>
      <c r="E101" s="278"/>
      <c r="F101" s="278" t="s">
        <v>430</v>
      </c>
      <c r="G101" s="279"/>
      <c r="H101" s="278" t="s">
        <v>109</v>
      </c>
      <c r="I101" s="278" t="s">
        <v>59</v>
      </c>
      <c r="J101" s="278" t="s">
        <v>431</v>
      </c>
      <c r="K101" s="277"/>
    </row>
    <row r="102" spans="2:11" ht="17.25" customHeight="1" x14ac:dyDescent="0.35">
      <c r="B102" s="276"/>
      <c r="C102" s="280" t="s">
        <v>432</v>
      </c>
      <c r="D102" s="280"/>
      <c r="E102" s="280"/>
      <c r="F102" s="281" t="s">
        <v>433</v>
      </c>
      <c r="G102" s="282"/>
      <c r="H102" s="280"/>
      <c r="I102" s="280"/>
      <c r="J102" s="280" t="s">
        <v>434</v>
      </c>
      <c r="K102" s="277"/>
    </row>
    <row r="103" spans="2:11" ht="5.25" customHeight="1" x14ac:dyDescent="0.35">
      <c r="B103" s="276"/>
      <c r="C103" s="278"/>
      <c r="D103" s="278"/>
      <c r="E103" s="278"/>
      <c r="F103" s="278"/>
      <c r="G103" s="294"/>
      <c r="H103" s="278"/>
      <c r="I103" s="278"/>
      <c r="J103" s="278"/>
      <c r="K103" s="277"/>
    </row>
    <row r="104" spans="2:11" ht="15" customHeight="1" x14ac:dyDescent="0.35">
      <c r="B104" s="276"/>
      <c r="C104" s="266" t="s">
        <v>55</v>
      </c>
      <c r="D104" s="283"/>
      <c r="E104" s="283"/>
      <c r="F104" s="285" t="s">
        <v>435</v>
      </c>
      <c r="G104" s="294"/>
      <c r="H104" s="266" t="s">
        <v>474</v>
      </c>
      <c r="I104" s="266" t="s">
        <v>437</v>
      </c>
      <c r="J104" s="266">
        <v>20</v>
      </c>
      <c r="K104" s="277"/>
    </row>
    <row r="105" spans="2:11" ht="15" customHeight="1" x14ac:dyDescent="0.35">
      <c r="B105" s="276"/>
      <c r="C105" s="266" t="s">
        <v>438</v>
      </c>
      <c r="D105" s="266"/>
      <c r="E105" s="266"/>
      <c r="F105" s="285" t="s">
        <v>435</v>
      </c>
      <c r="G105" s="266"/>
      <c r="H105" s="266" t="s">
        <v>474</v>
      </c>
      <c r="I105" s="266" t="s">
        <v>437</v>
      </c>
      <c r="J105" s="266">
        <v>120</v>
      </c>
      <c r="K105" s="277"/>
    </row>
    <row r="106" spans="2:11" ht="15" customHeight="1" x14ac:dyDescent="0.35">
      <c r="B106" s="286"/>
      <c r="C106" s="266" t="s">
        <v>440</v>
      </c>
      <c r="D106" s="266"/>
      <c r="E106" s="266"/>
      <c r="F106" s="285" t="s">
        <v>441</v>
      </c>
      <c r="G106" s="266"/>
      <c r="H106" s="266" t="s">
        <v>474</v>
      </c>
      <c r="I106" s="266" t="s">
        <v>437</v>
      </c>
      <c r="J106" s="266">
        <v>50</v>
      </c>
      <c r="K106" s="277"/>
    </row>
    <row r="107" spans="2:11" ht="15" customHeight="1" x14ac:dyDescent="0.35">
      <c r="B107" s="286"/>
      <c r="C107" s="266" t="s">
        <v>443</v>
      </c>
      <c r="D107" s="266"/>
      <c r="E107" s="266"/>
      <c r="F107" s="285" t="s">
        <v>435</v>
      </c>
      <c r="G107" s="266"/>
      <c r="H107" s="266" t="s">
        <v>474</v>
      </c>
      <c r="I107" s="266" t="s">
        <v>445</v>
      </c>
      <c r="J107" s="266"/>
      <c r="K107" s="277"/>
    </row>
    <row r="108" spans="2:11" ht="15" customHeight="1" x14ac:dyDescent="0.35">
      <c r="B108" s="286"/>
      <c r="C108" s="266" t="s">
        <v>454</v>
      </c>
      <c r="D108" s="266"/>
      <c r="E108" s="266"/>
      <c r="F108" s="285" t="s">
        <v>441</v>
      </c>
      <c r="G108" s="266"/>
      <c r="H108" s="266" t="s">
        <v>474</v>
      </c>
      <c r="I108" s="266" t="s">
        <v>437</v>
      </c>
      <c r="J108" s="266">
        <v>50</v>
      </c>
      <c r="K108" s="277"/>
    </row>
    <row r="109" spans="2:11" ht="15" customHeight="1" x14ac:dyDescent="0.35">
      <c r="B109" s="286"/>
      <c r="C109" s="266" t="s">
        <v>462</v>
      </c>
      <c r="D109" s="266"/>
      <c r="E109" s="266"/>
      <c r="F109" s="285" t="s">
        <v>441</v>
      </c>
      <c r="G109" s="266"/>
      <c r="H109" s="266" t="s">
        <v>474</v>
      </c>
      <c r="I109" s="266" t="s">
        <v>437</v>
      </c>
      <c r="J109" s="266">
        <v>50</v>
      </c>
      <c r="K109" s="277"/>
    </row>
    <row r="110" spans="2:11" ht="15" customHeight="1" x14ac:dyDescent="0.35">
      <c r="B110" s="286"/>
      <c r="C110" s="266" t="s">
        <v>460</v>
      </c>
      <c r="D110" s="266"/>
      <c r="E110" s="266"/>
      <c r="F110" s="285" t="s">
        <v>441</v>
      </c>
      <c r="G110" s="266"/>
      <c r="H110" s="266" t="s">
        <v>474</v>
      </c>
      <c r="I110" s="266" t="s">
        <v>437</v>
      </c>
      <c r="J110" s="266">
        <v>50</v>
      </c>
      <c r="K110" s="277"/>
    </row>
    <row r="111" spans="2:11" ht="15" customHeight="1" x14ac:dyDescent="0.35">
      <c r="B111" s="286"/>
      <c r="C111" s="266" t="s">
        <v>55</v>
      </c>
      <c r="D111" s="266"/>
      <c r="E111" s="266"/>
      <c r="F111" s="285" t="s">
        <v>435</v>
      </c>
      <c r="G111" s="266"/>
      <c r="H111" s="266" t="s">
        <v>475</v>
      </c>
      <c r="I111" s="266" t="s">
        <v>437</v>
      </c>
      <c r="J111" s="266">
        <v>20</v>
      </c>
      <c r="K111" s="277"/>
    </row>
    <row r="112" spans="2:11" ht="15" customHeight="1" x14ac:dyDescent="0.35">
      <c r="B112" s="286"/>
      <c r="C112" s="266" t="s">
        <v>476</v>
      </c>
      <c r="D112" s="266"/>
      <c r="E112" s="266"/>
      <c r="F112" s="285" t="s">
        <v>435</v>
      </c>
      <c r="G112" s="266"/>
      <c r="H112" s="266" t="s">
        <v>477</v>
      </c>
      <c r="I112" s="266" t="s">
        <v>437</v>
      </c>
      <c r="J112" s="266">
        <v>120</v>
      </c>
      <c r="K112" s="277"/>
    </row>
    <row r="113" spans="2:11" ht="15" customHeight="1" x14ac:dyDescent="0.35">
      <c r="B113" s="286"/>
      <c r="C113" s="266" t="s">
        <v>40</v>
      </c>
      <c r="D113" s="266"/>
      <c r="E113" s="266"/>
      <c r="F113" s="285" t="s">
        <v>435</v>
      </c>
      <c r="G113" s="266"/>
      <c r="H113" s="266" t="s">
        <v>478</v>
      </c>
      <c r="I113" s="266" t="s">
        <v>469</v>
      </c>
      <c r="J113" s="266"/>
      <c r="K113" s="277"/>
    </row>
    <row r="114" spans="2:11" ht="15" customHeight="1" x14ac:dyDescent="0.35">
      <c r="B114" s="286"/>
      <c r="C114" s="266" t="s">
        <v>50</v>
      </c>
      <c r="D114" s="266"/>
      <c r="E114" s="266"/>
      <c r="F114" s="285" t="s">
        <v>435</v>
      </c>
      <c r="G114" s="266"/>
      <c r="H114" s="266" t="s">
        <v>479</v>
      </c>
      <c r="I114" s="266" t="s">
        <v>469</v>
      </c>
      <c r="J114" s="266"/>
      <c r="K114" s="277"/>
    </row>
    <row r="115" spans="2:11" ht="15" customHeight="1" x14ac:dyDescent="0.35">
      <c r="B115" s="286"/>
      <c r="C115" s="266" t="s">
        <v>59</v>
      </c>
      <c r="D115" s="266"/>
      <c r="E115" s="266"/>
      <c r="F115" s="285" t="s">
        <v>435</v>
      </c>
      <c r="G115" s="266"/>
      <c r="H115" s="266" t="s">
        <v>480</v>
      </c>
      <c r="I115" s="266" t="s">
        <v>481</v>
      </c>
      <c r="J115" s="266"/>
      <c r="K115" s="277"/>
    </row>
    <row r="116" spans="2:11" ht="15" customHeight="1" x14ac:dyDescent="0.35">
      <c r="B116" s="289"/>
      <c r="C116" s="295"/>
      <c r="D116" s="295"/>
      <c r="E116" s="295"/>
      <c r="F116" s="295"/>
      <c r="G116" s="295"/>
      <c r="H116" s="295"/>
      <c r="I116" s="295"/>
      <c r="J116" s="295"/>
      <c r="K116" s="291"/>
    </row>
    <row r="117" spans="2:11" ht="18.75" customHeight="1" x14ac:dyDescent="0.35">
      <c r="B117" s="296"/>
      <c r="C117" s="263"/>
      <c r="D117" s="263"/>
      <c r="E117" s="263"/>
      <c r="F117" s="297"/>
      <c r="G117" s="263"/>
      <c r="H117" s="263"/>
      <c r="I117" s="263"/>
      <c r="J117" s="263"/>
      <c r="K117" s="296"/>
    </row>
    <row r="118" spans="2:11" ht="18.75" customHeight="1" x14ac:dyDescent="0.35"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</row>
    <row r="119" spans="2:11" ht="7.5" customHeight="1" x14ac:dyDescent="0.35">
      <c r="B119" s="298"/>
      <c r="C119" s="299"/>
      <c r="D119" s="299"/>
      <c r="E119" s="299"/>
      <c r="F119" s="299"/>
      <c r="G119" s="299"/>
      <c r="H119" s="299"/>
      <c r="I119" s="299"/>
      <c r="J119" s="299"/>
      <c r="K119" s="300"/>
    </row>
    <row r="120" spans="2:11" ht="45" customHeight="1" x14ac:dyDescent="0.35">
      <c r="B120" s="301"/>
      <c r="C120" s="381" t="s">
        <v>482</v>
      </c>
      <c r="D120" s="381"/>
      <c r="E120" s="381"/>
      <c r="F120" s="381"/>
      <c r="G120" s="381"/>
      <c r="H120" s="381"/>
      <c r="I120" s="381"/>
      <c r="J120" s="381"/>
      <c r="K120" s="302"/>
    </row>
    <row r="121" spans="2:11" ht="17.25" customHeight="1" x14ac:dyDescent="0.35">
      <c r="B121" s="303"/>
      <c r="C121" s="278" t="s">
        <v>429</v>
      </c>
      <c r="D121" s="278"/>
      <c r="E121" s="278"/>
      <c r="F121" s="278" t="s">
        <v>430</v>
      </c>
      <c r="G121" s="279"/>
      <c r="H121" s="278" t="s">
        <v>109</v>
      </c>
      <c r="I121" s="278" t="s">
        <v>59</v>
      </c>
      <c r="J121" s="278" t="s">
        <v>431</v>
      </c>
      <c r="K121" s="304"/>
    </row>
    <row r="122" spans="2:11" ht="17.25" customHeight="1" x14ac:dyDescent="0.35">
      <c r="B122" s="303"/>
      <c r="C122" s="280" t="s">
        <v>432</v>
      </c>
      <c r="D122" s="280"/>
      <c r="E122" s="280"/>
      <c r="F122" s="281" t="s">
        <v>433</v>
      </c>
      <c r="G122" s="282"/>
      <c r="H122" s="280"/>
      <c r="I122" s="280"/>
      <c r="J122" s="280" t="s">
        <v>434</v>
      </c>
      <c r="K122" s="304"/>
    </row>
    <row r="123" spans="2:11" ht="5.25" customHeight="1" x14ac:dyDescent="0.35">
      <c r="B123" s="305"/>
      <c r="C123" s="283"/>
      <c r="D123" s="283"/>
      <c r="E123" s="283"/>
      <c r="F123" s="283"/>
      <c r="G123" s="266"/>
      <c r="H123" s="283"/>
      <c r="I123" s="283"/>
      <c r="J123" s="283"/>
      <c r="K123" s="306"/>
    </row>
    <row r="124" spans="2:11" ht="15" customHeight="1" x14ac:dyDescent="0.35">
      <c r="B124" s="305"/>
      <c r="C124" s="266" t="s">
        <v>438</v>
      </c>
      <c r="D124" s="283"/>
      <c r="E124" s="283"/>
      <c r="F124" s="285" t="s">
        <v>435</v>
      </c>
      <c r="G124" s="266"/>
      <c r="H124" s="266" t="s">
        <v>474</v>
      </c>
      <c r="I124" s="266" t="s">
        <v>437</v>
      </c>
      <c r="J124" s="266">
        <v>120</v>
      </c>
      <c r="K124" s="307"/>
    </row>
    <row r="125" spans="2:11" ht="15" customHeight="1" x14ac:dyDescent="0.35">
      <c r="B125" s="305"/>
      <c r="C125" s="266" t="s">
        <v>483</v>
      </c>
      <c r="D125" s="266"/>
      <c r="E125" s="266"/>
      <c r="F125" s="285" t="s">
        <v>435</v>
      </c>
      <c r="G125" s="266"/>
      <c r="H125" s="266" t="s">
        <v>484</v>
      </c>
      <c r="I125" s="266" t="s">
        <v>437</v>
      </c>
      <c r="J125" s="266" t="s">
        <v>485</v>
      </c>
      <c r="K125" s="307"/>
    </row>
    <row r="126" spans="2:11" ht="15" customHeight="1" x14ac:dyDescent="0.35">
      <c r="B126" s="305"/>
      <c r="C126" s="266" t="s">
        <v>82</v>
      </c>
      <c r="D126" s="266"/>
      <c r="E126" s="266"/>
      <c r="F126" s="285" t="s">
        <v>435</v>
      </c>
      <c r="G126" s="266"/>
      <c r="H126" s="266" t="s">
        <v>486</v>
      </c>
      <c r="I126" s="266" t="s">
        <v>437</v>
      </c>
      <c r="J126" s="266" t="s">
        <v>485</v>
      </c>
      <c r="K126" s="307"/>
    </row>
    <row r="127" spans="2:11" ht="15" customHeight="1" x14ac:dyDescent="0.35">
      <c r="B127" s="305"/>
      <c r="C127" s="266" t="s">
        <v>446</v>
      </c>
      <c r="D127" s="266"/>
      <c r="E127" s="266"/>
      <c r="F127" s="285" t="s">
        <v>441</v>
      </c>
      <c r="G127" s="266"/>
      <c r="H127" s="266" t="s">
        <v>447</v>
      </c>
      <c r="I127" s="266" t="s">
        <v>437</v>
      </c>
      <c r="J127" s="266">
        <v>15</v>
      </c>
      <c r="K127" s="307"/>
    </row>
    <row r="128" spans="2:11" ht="15" customHeight="1" x14ac:dyDescent="0.35">
      <c r="B128" s="305"/>
      <c r="C128" s="287" t="s">
        <v>448</v>
      </c>
      <c r="D128" s="287"/>
      <c r="E128" s="287"/>
      <c r="F128" s="288" t="s">
        <v>441</v>
      </c>
      <c r="G128" s="287"/>
      <c r="H128" s="287" t="s">
        <v>449</v>
      </c>
      <c r="I128" s="287" t="s">
        <v>437</v>
      </c>
      <c r="J128" s="287">
        <v>15</v>
      </c>
      <c r="K128" s="307"/>
    </row>
    <row r="129" spans="2:11" ht="15" customHeight="1" x14ac:dyDescent="0.35">
      <c r="B129" s="305"/>
      <c r="C129" s="287" t="s">
        <v>450</v>
      </c>
      <c r="D129" s="287"/>
      <c r="E129" s="287"/>
      <c r="F129" s="288" t="s">
        <v>441</v>
      </c>
      <c r="G129" s="287"/>
      <c r="H129" s="287" t="s">
        <v>451</v>
      </c>
      <c r="I129" s="287" t="s">
        <v>437</v>
      </c>
      <c r="J129" s="287">
        <v>20</v>
      </c>
      <c r="K129" s="307"/>
    </row>
    <row r="130" spans="2:11" ht="15" customHeight="1" x14ac:dyDescent="0.35">
      <c r="B130" s="305"/>
      <c r="C130" s="287" t="s">
        <v>452</v>
      </c>
      <c r="D130" s="287"/>
      <c r="E130" s="287"/>
      <c r="F130" s="288" t="s">
        <v>441</v>
      </c>
      <c r="G130" s="287"/>
      <c r="H130" s="287" t="s">
        <v>453</v>
      </c>
      <c r="I130" s="287" t="s">
        <v>437</v>
      </c>
      <c r="J130" s="287">
        <v>20</v>
      </c>
      <c r="K130" s="307"/>
    </row>
    <row r="131" spans="2:11" ht="15" customHeight="1" x14ac:dyDescent="0.35">
      <c r="B131" s="305"/>
      <c r="C131" s="266" t="s">
        <v>440</v>
      </c>
      <c r="D131" s="266"/>
      <c r="E131" s="266"/>
      <c r="F131" s="285" t="s">
        <v>441</v>
      </c>
      <c r="G131" s="266"/>
      <c r="H131" s="266" t="s">
        <v>474</v>
      </c>
      <c r="I131" s="266" t="s">
        <v>437</v>
      </c>
      <c r="J131" s="266">
        <v>50</v>
      </c>
      <c r="K131" s="307"/>
    </row>
    <row r="132" spans="2:11" ht="15" customHeight="1" x14ac:dyDescent="0.35">
      <c r="B132" s="305"/>
      <c r="C132" s="266" t="s">
        <v>454</v>
      </c>
      <c r="D132" s="266"/>
      <c r="E132" s="266"/>
      <c r="F132" s="285" t="s">
        <v>441</v>
      </c>
      <c r="G132" s="266"/>
      <c r="H132" s="266" t="s">
        <v>474</v>
      </c>
      <c r="I132" s="266" t="s">
        <v>437</v>
      </c>
      <c r="J132" s="266">
        <v>50</v>
      </c>
      <c r="K132" s="307"/>
    </row>
    <row r="133" spans="2:11" ht="15" customHeight="1" x14ac:dyDescent="0.35">
      <c r="B133" s="305"/>
      <c r="C133" s="266" t="s">
        <v>460</v>
      </c>
      <c r="D133" s="266"/>
      <c r="E133" s="266"/>
      <c r="F133" s="285" t="s">
        <v>441</v>
      </c>
      <c r="G133" s="266"/>
      <c r="H133" s="266" t="s">
        <v>474</v>
      </c>
      <c r="I133" s="266" t="s">
        <v>437</v>
      </c>
      <c r="J133" s="266">
        <v>50</v>
      </c>
      <c r="K133" s="307"/>
    </row>
    <row r="134" spans="2:11" ht="15" customHeight="1" x14ac:dyDescent="0.35">
      <c r="B134" s="305"/>
      <c r="C134" s="266" t="s">
        <v>462</v>
      </c>
      <c r="D134" s="266"/>
      <c r="E134" s="266"/>
      <c r="F134" s="285" t="s">
        <v>441</v>
      </c>
      <c r="G134" s="266"/>
      <c r="H134" s="266" t="s">
        <v>474</v>
      </c>
      <c r="I134" s="266" t="s">
        <v>437</v>
      </c>
      <c r="J134" s="266">
        <v>50</v>
      </c>
      <c r="K134" s="307"/>
    </row>
    <row r="135" spans="2:11" ht="15" customHeight="1" x14ac:dyDescent="0.35">
      <c r="B135" s="305"/>
      <c r="C135" s="266" t="s">
        <v>114</v>
      </c>
      <c r="D135" s="266"/>
      <c r="E135" s="266"/>
      <c r="F135" s="285" t="s">
        <v>441</v>
      </c>
      <c r="G135" s="266"/>
      <c r="H135" s="266" t="s">
        <v>487</v>
      </c>
      <c r="I135" s="266" t="s">
        <v>437</v>
      </c>
      <c r="J135" s="266">
        <v>255</v>
      </c>
      <c r="K135" s="307"/>
    </row>
    <row r="136" spans="2:11" ht="15" customHeight="1" x14ac:dyDescent="0.35">
      <c r="B136" s="305"/>
      <c r="C136" s="266" t="s">
        <v>464</v>
      </c>
      <c r="D136" s="266"/>
      <c r="E136" s="266"/>
      <c r="F136" s="285" t="s">
        <v>435</v>
      </c>
      <c r="G136" s="266"/>
      <c r="H136" s="266" t="s">
        <v>488</v>
      </c>
      <c r="I136" s="266" t="s">
        <v>466</v>
      </c>
      <c r="J136" s="266"/>
      <c r="K136" s="307"/>
    </row>
    <row r="137" spans="2:11" ht="15" customHeight="1" x14ac:dyDescent="0.35">
      <c r="B137" s="305"/>
      <c r="C137" s="266" t="s">
        <v>467</v>
      </c>
      <c r="D137" s="266"/>
      <c r="E137" s="266"/>
      <c r="F137" s="285" t="s">
        <v>435</v>
      </c>
      <c r="G137" s="266"/>
      <c r="H137" s="266" t="s">
        <v>489</v>
      </c>
      <c r="I137" s="266" t="s">
        <v>469</v>
      </c>
      <c r="J137" s="266"/>
      <c r="K137" s="307"/>
    </row>
    <row r="138" spans="2:11" ht="15" customHeight="1" x14ac:dyDescent="0.35">
      <c r="B138" s="305"/>
      <c r="C138" s="266" t="s">
        <v>470</v>
      </c>
      <c r="D138" s="266"/>
      <c r="E138" s="266"/>
      <c r="F138" s="285" t="s">
        <v>435</v>
      </c>
      <c r="G138" s="266"/>
      <c r="H138" s="266" t="s">
        <v>470</v>
      </c>
      <c r="I138" s="266" t="s">
        <v>469</v>
      </c>
      <c r="J138" s="266"/>
      <c r="K138" s="307"/>
    </row>
    <row r="139" spans="2:11" ht="15" customHeight="1" x14ac:dyDescent="0.35">
      <c r="B139" s="305"/>
      <c r="C139" s="266" t="s">
        <v>40</v>
      </c>
      <c r="D139" s="266"/>
      <c r="E139" s="266"/>
      <c r="F139" s="285" t="s">
        <v>435</v>
      </c>
      <c r="G139" s="266"/>
      <c r="H139" s="266" t="s">
        <v>490</v>
      </c>
      <c r="I139" s="266" t="s">
        <v>469</v>
      </c>
      <c r="J139" s="266"/>
      <c r="K139" s="307"/>
    </row>
    <row r="140" spans="2:11" ht="15" customHeight="1" x14ac:dyDescent="0.35">
      <c r="B140" s="305"/>
      <c r="C140" s="266" t="s">
        <v>491</v>
      </c>
      <c r="D140" s="266"/>
      <c r="E140" s="266"/>
      <c r="F140" s="285" t="s">
        <v>435</v>
      </c>
      <c r="G140" s="266"/>
      <c r="H140" s="266" t="s">
        <v>492</v>
      </c>
      <c r="I140" s="266" t="s">
        <v>469</v>
      </c>
      <c r="J140" s="266"/>
      <c r="K140" s="307"/>
    </row>
    <row r="141" spans="2:11" ht="15" customHeight="1" x14ac:dyDescent="0.35">
      <c r="B141" s="308"/>
      <c r="C141" s="309"/>
      <c r="D141" s="309"/>
      <c r="E141" s="309"/>
      <c r="F141" s="309"/>
      <c r="G141" s="309"/>
      <c r="H141" s="309"/>
      <c r="I141" s="309"/>
      <c r="J141" s="309"/>
      <c r="K141" s="310"/>
    </row>
    <row r="142" spans="2:11" ht="18.75" customHeight="1" x14ac:dyDescent="0.35">
      <c r="B142" s="263"/>
      <c r="C142" s="263"/>
      <c r="D142" s="263"/>
      <c r="E142" s="263"/>
      <c r="F142" s="297"/>
      <c r="G142" s="263"/>
      <c r="H142" s="263"/>
      <c r="I142" s="263"/>
      <c r="J142" s="263"/>
      <c r="K142" s="263"/>
    </row>
    <row r="143" spans="2:11" ht="18.75" customHeight="1" x14ac:dyDescent="0.35"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</row>
    <row r="144" spans="2:11" ht="7.5" customHeight="1" x14ac:dyDescent="0.35">
      <c r="B144" s="273"/>
      <c r="C144" s="274"/>
      <c r="D144" s="274"/>
      <c r="E144" s="274"/>
      <c r="F144" s="274"/>
      <c r="G144" s="274"/>
      <c r="H144" s="274"/>
      <c r="I144" s="274"/>
      <c r="J144" s="274"/>
      <c r="K144" s="275"/>
    </row>
    <row r="145" spans="2:11" ht="45" customHeight="1" x14ac:dyDescent="0.35">
      <c r="B145" s="276"/>
      <c r="C145" s="384" t="s">
        <v>493</v>
      </c>
      <c r="D145" s="384"/>
      <c r="E145" s="384"/>
      <c r="F145" s="384"/>
      <c r="G145" s="384"/>
      <c r="H145" s="384"/>
      <c r="I145" s="384"/>
      <c r="J145" s="384"/>
      <c r="K145" s="277"/>
    </row>
    <row r="146" spans="2:11" ht="17.25" customHeight="1" x14ac:dyDescent="0.35">
      <c r="B146" s="276"/>
      <c r="C146" s="278" t="s">
        <v>429</v>
      </c>
      <c r="D146" s="278"/>
      <c r="E146" s="278"/>
      <c r="F146" s="278" t="s">
        <v>430</v>
      </c>
      <c r="G146" s="279"/>
      <c r="H146" s="278" t="s">
        <v>109</v>
      </c>
      <c r="I146" s="278" t="s">
        <v>59</v>
      </c>
      <c r="J146" s="278" t="s">
        <v>431</v>
      </c>
      <c r="K146" s="277"/>
    </row>
    <row r="147" spans="2:11" ht="17.25" customHeight="1" x14ac:dyDescent="0.35">
      <c r="B147" s="276"/>
      <c r="C147" s="280" t="s">
        <v>432</v>
      </c>
      <c r="D147" s="280"/>
      <c r="E147" s="280"/>
      <c r="F147" s="281" t="s">
        <v>433</v>
      </c>
      <c r="G147" s="282"/>
      <c r="H147" s="280"/>
      <c r="I147" s="280"/>
      <c r="J147" s="280" t="s">
        <v>434</v>
      </c>
      <c r="K147" s="277"/>
    </row>
    <row r="148" spans="2:11" ht="5.25" customHeight="1" x14ac:dyDescent="0.35">
      <c r="B148" s="286"/>
      <c r="C148" s="283"/>
      <c r="D148" s="283"/>
      <c r="E148" s="283"/>
      <c r="F148" s="283"/>
      <c r="G148" s="284"/>
      <c r="H148" s="283"/>
      <c r="I148" s="283"/>
      <c r="J148" s="283"/>
      <c r="K148" s="307"/>
    </row>
    <row r="149" spans="2:11" ht="15" customHeight="1" x14ac:dyDescent="0.35">
      <c r="B149" s="286"/>
      <c r="C149" s="311" t="s">
        <v>438</v>
      </c>
      <c r="D149" s="266"/>
      <c r="E149" s="266"/>
      <c r="F149" s="312" t="s">
        <v>435</v>
      </c>
      <c r="G149" s="266"/>
      <c r="H149" s="311" t="s">
        <v>474</v>
      </c>
      <c r="I149" s="311" t="s">
        <v>437</v>
      </c>
      <c r="J149" s="311">
        <v>120</v>
      </c>
      <c r="K149" s="307"/>
    </row>
    <row r="150" spans="2:11" ht="15" customHeight="1" x14ac:dyDescent="0.35">
      <c r="B150" s="286"/>
      <c r="C150" s="311" t="s">
        <v>483</v>
      </c>
      <c r="D150" s="266"/>
      <c r="E150" s="266"/>
      <c r="F150" s="312" t="s">
        <v>435</v>
      </c>
      <c r="G150" s="266"/>
      <c r="H150" s="311" t="s">
        <v>494</v>
      </c>
      <c r="I150" s="311" t="s">
        <v>437</v>
      </c>
      <c r="J150" s="311" t="s">
        <v>485</v>
      </c>
      <c r="K150" s="307"/>
    </row>
    <row r="151" spans="2:11" ht="15" customHeight="1" x14ac:dyDescent="0.35">
      <c r="B151" s="286"/>
      <c r="C151" s="311" t="s">
        <v>82</v>
      </c>
      <c r="D151" s="266"/>
      <c r="E151" s="266"/>
      <c r="F151" s="312" t="s">
        <v>435</v>
      </c>
      <c r="G151" s="266"/>
      <c r="H151" s="311" t="s">
        <v>495</v>
      </c>
      <c r="I151" s="311" t="s">
        <v>437</v>
      </c>
      <c r="J151" s="311" t="s">
        <v>485</v>
      </c>
      <c r="K151" s="307"/>
    </row>
    <row r="152" spans="2:11" ht="15" customHeight="1" x14ac:dyDescent="0.35">
      <c r="B152" s="286"/>
      <c r="C152" s="311" t="s">
        <v>440</v>
      </c>
      <c r="D152" s="266"/>
      <c r="E152" s="266"/>
      <c r="F152" s="312" t="s">
        <v>441</v>
      </c>
      <c r="G152" s="266"/>
      <c r="H152" s="311" t="s">
        <v>474</v>
      </c>
      <c r="I152" s="311" t="s">
        <v>437</v>
      </c>
      <c r="J152" s="311">
        <v>50</v>
      </c>
      <c r="K152" s="307"/>
    </row>
    <row r="153" spans="2:11" ht="15" customHeight="1" x14ac:dyDescent="0.35">
      <c r="B153" s="286"/>
      <c r="C153" s="311" t="s">
        <v>443</v>
      </c>
      <c r="D153" s="266"/>
      <c r="E153" s="266"/>
      <c r="F153" s="312" t="s">
        <v>435</v>
      </c>
      <c r="G153" s="266"/>
      <c r="H153" s="311" t="s">
        <v>474</v>
      </c>
      <c r="I153" s="311" t="s">
        <v>445</v>
      </c>
      <c r="J153" s="311"/>
      <c r="K153" s="307"/>
    </row>
    <row r="154" spans="2:11" ht="15" customHeight="1" x14ac:dyDescent="0.35">
      <c r="B154" s="286"/>
      <c r="C154" s="311" t="s">
        <v>454</v>
      </c>
      <c r="D154" s="266"/>
      <c r="E154" s="266"/>
      <c r="F154" s="312" t="s">
        <v>441</v>
      </c>
      <c r="G154" s="266"/>
      <c r="H154" s="311" t="s">
        <v>474</v>
      </c>
      <c r="I154" s="311" t="s">
        <v>437</v>
      </c>
      <c r="J154" s="311">
        <v>50</v>
      </c>
      <c r="K154" s="307"/>
    </row>
    <row r="155" spans="2:11" ht="15" customHeight="1" x14ac:dyDescent="0.35">
      <c r="B155" s="286"/>
      <c r="C155" s="311" t="s">
        <v>462</v>
      </c>
      <c r="D155" s="266"/>
      <c r="E155" s="266"/>
      <c r="F155" s="312" t="s">
        <v>441</v>
      </c>
      <c r="G155" s="266"/>
      <c r="H155" s="311" t="s">
        <v>474</v>
      </c>
      <c r="I155" s="311" t="s">
        <v>437</v>
      </c>
      <c r="J155" s="311">
        <v>50</v>
      </c>
      <c r="K155" s="307"/>
    </row>
    <row r="156" spans="2:11" ht="15" customHeight="1" x14ac:dyDescent="0.35">
      <c r="B156" s="286"/>
      <c r="C156" s="311" t="s">
        <v>460</v>
      </c>
      <c r="D156" s="266"/>
      <c r="E156" s="266"/>
      <c r="F156" s="312" t="s">
        <v>441</v>
      </c>
      <c r="G156" s="266"/>
      <c r="H156" s="311" t="s">
        <v>474</v>
      </c>
      <c r="I156" s="311" t="s">
        <v>437</v>
      </c>
      <c r="J156" s="311">
        <v>50</v>
      </c>
      <c r="K156" s="307"/>
    </row>
    <row r="157" spans="2:11" ht="15" customHeight="1" x14ac:dyDescent="0.35">
      <c r="B157" s="286"/>
      <c r="C157" s="311" t="s">
        <v>91</v>
      </c>
      <c r="D157" s="266"/>
      <c r="E157" s="266"/>
      <c r="F157" s="312" t="s">
        <v>435</v>
      </c>
      <c r="G157" s="266"/>
      <c r="H157" s="311" t="s">
        <v>496</v>
      </c>
      <c r="I157" s="311" t="s">
        <v>437</v>
      </c>
      <c r="J157" s="311" t="s">
        <v>497</v>
      </c>
      <c r="K157" s="307"/>
    </row>
    <row r="158" spans="2:11" ht="15" customHeight="1" x14ac:dyDescent="0.35">
      <c r="B158" s="286"/>
      <c r="C158" s="311" t="s">
        <v>498</v>
      </c>
      <c r="D158" s="266"/>
      <c r="E158" s="266"/>
      <c r="F158" s="312" t="s">
        <v>435</v>
      </c>
      <c r="G158" s="266"/>
      <c r="H158" s="311" t="s">
        <v>499</v>
      </c>
      <c r="I158" s="311" t="s">
        <v>469</v>
      </c>
      <c r="J158" s="311"/>
      <c r="K158" s="307"/>
    </row>
    <row r="159" spans="2:11" ht="15" customHeight="1" x14ac:dyDescent="0.35">
      <c r="B159" s="313"/>
      <c r="C159" s="295"/>
      <c r="D159" s="295"/>
      <c r="E159" s="295"/>
      <c r="F159" s="295"/>
      <c r="G159" s="295"/>
      <c r="H159" s="295"/>
      <c r="I159" s="295"/>
      <c r="J159" s="295"/>
      <c r="K159" s="314"/>
    </row>
    <row r="160" spans="2:11" ht="18.75" customHeight="1" x14ac:dyDescent="0.35">
      <c r="B160" s="263"/>
      <c r="C160" s="266"/>
      <c r="D160" s="266"/>
      <c r="E160" s="266"/>
      <c r="F160" s="285"/>
      <c r="G160" s="266"/>
      <c r="H160" s="266"/>
      <c r="I160" s="266"/>
      <c r="J160" s="266"/>
      <c r="K160" s="263"/>
    </row>
    <row r="161" spans="2:11" ht="18.75" customHeight="1" x14ac:dyDescent="0.35">
      <c r="B161" s="272"/>
      <c r="C161" s="272"/>
      <c r="D161" s="272"/>
      <c r="E161" s="272"/>
      <c r="F161" s="272"/>
      <c r="G161" s="272"/>
      <c r="H161" s="272"/>
      <c r="I161" s="272"/>
      <c r="J161" s="272"/>
      <c r="K161" s="272"/>
    </row>
    <row r="162" spans="2:11" ht="7.5" customHeight="1" x14ac:dyDescent="0.35">
      <c r="B162" s="253"/>
      <c r="C162" s="254"/>
      <c r="D162" s="254"/>
      <c r="E162" s="254"/>
      <c r="F162" s="254"/>
      <c r="G162" s="254"/>
      <c r="H162" s="254"/>
      <c r="I162" s="254"/>
      <c r="J162" s="254"/>
      <c r="K162" s="255"/>
    </row>
    <row r="163" spans="2:11" ht="45" customHeight="1" x14ac:dyDescent="0.35">
      <c r="B163" s="256"/>
      <c r="C163" s="381" t="s">
        <v>500</v>
      </c>
      <c r="D163" s="381"/>
      <c r="E163" s="381"/>
      <c r="F163" s="381"/>
      <c r="G163" s="381"/>
      <c r="H163" s="381"/>
      <c r="I163" s="381"/>
      <c r="J163" s="381"/>
      <c r="K163" s="257"/>
    </row>
    <row r="164" spans="2:11" ht="17.25" customHeight="1" x14ac:dyDescent="0.35">
      <c r="B164" s="256"/>
      <c r="C164" s="278" t="s">
        <v>429</v>
      </c>
      <c r="D164" s="278"/>
      <c r="E164" s="278"/>
      <c r="F164" s="278" t="s">
        <v>430</v>
      </c>
      <c r="G164" s="315"/>
      <c r="H164" s="316" t="s">
        <v>109</v>
      </c>
      <c r="I164" s="316" t="s">
        <v>59</v>
      </c>
      <c r="J164" s="278" t="s">
        <v>431</v>
      </c>
      <c r="K164" s="257"/>
    </row>
    <row r="165" spans="2:11" ht="17.25" customHeight="1" x14ac:dyDescent="0.35">
      <c r="B165" s="259"/>
      <c r="C165" s="280" t="s">
        <v>432</v>
      </c>
      <c r="D165" s="280"/>
      <c r="E165" s="280"/>
      <c r="F165" s="281" t="s">
        <v>433</v>
      </c>
      <c r="G165" s="317"/>
      <c r="H165" s="318"/>
      <c r="I165" s="318"/>
      <c r="J165" s="280" t="s">
        <v>434</v>
      </c>
      <c r="K165" s="260"/>
    </row>
    <row r="166" spans="2:11" ht="5.25" customHeight="1" x14ac:dyDescent="0.35">
      <c r="B166" s="286"/>
      <c r="C166" s="283"/>
      <c r="D166" s="283"/>
      <c r="E166" s="283"/>
      <c r="F166" s="283"/>
      <c r="G166" s="284"/>
      <c r="H166" s="283"/>
      <c r="I166" s="283"/>
      <c r="J166" s="283"/>
      <c r="K166" s="307"/>
    </row>
    <row r="167" spans="2:11" ht="15" customHeight="1" x14ac:dyDescent="0.35">
      <c r="B167" s="286"/>
      <c r="C167" s="266" t="s">
        <v>438</v>
      </c>
      <c r="D167" s="266"/>
      <c r="E167" s="266"/>
      <c r="F167" s="285" t="s">
        <v>435</v>
      </c>
      <c r="G167" s="266"/>
      <c r="H167" s="266" t="s">
        <v>474</v>
      </c>
      <c r="I167" s="266" t="s">
        <v>437</v>
      </c>
      <c r="J167" s="266">
        <v>120</v>
      </c>
      <c r="K167" s="307"/>
    </row>
    <row r="168" spans="2:11" ht="15" customHeight="1" x14ac:dyDescent="0.35">
      <c r="B168" s="286"/>
      <c r="C168" s="266" t="s">
        <v>483</v>
      </c>
      <c r="D168" s="266"/>
      <c r="E168" s="266"/>
      <c r="F168" s="285" t="s">
        <v>435</v>
      </c>
      <c r="G168" s="266"/>
      <c r="H168" s="266" t="s">
        <v>484</v>
      </c>
      <c r="I168" s="266" t="s">
        <v>437</v>
      </c>
      <c r="J168" s="266" t="s">
        <v>485</v>
      </c>
      <c r="K168" s="307"/>
    </row>
    <row r="169" spans="2:11" ht="15" customHeight="1" x14ac:dyDescent="0.35">
      <c r="B169" s="286"/>
      <c r="C169" s="266" t="s">
        <v>82</v>
      </c>
      <c r="D169" s="266"/>
      <c r="E169" s="266"/>
      <c r="F169" s="285" t="s">
        <v>435</v>
      </c>
      <c r="G169" s="266"/>
      <c r="H169" s="266" t="s">
        <v>501</v>
      </c>
      <c r="I169" s="266" t="s">
        <v>437</v>
      </c>
      <c r="J169" s="266" t="s">
        <v>485</v>
      </c>
      <c r="K169" s="307"/>
    </row>
    <row r="170" spans="2:11" ht="15" customHeight="1" x14ac:dyDescent="0.35">
      <c r="B170" s="286"/>
      <c r="C170" s="266" t="s">
        <v>440</v>
      </c>
      <c r="D170" s="266"/>
      <c r="E170" s="266"/>
      <c r="F170" s="285" t="s">
        <v>441</v>
      </c>
      <c r="G170" s="266"/>
      <c r="H170" s="266" t="s">
        <v>501</v>
      </c>
      <c r="I170" s="266" t="s">
        <v>437</v>
      </c>
      <c r="J170" s="266">
        <v>50</v>
      </c>
      <c r="K170" s="307"/>
    </row>
    <row r="171" spans="2:11" ht="15" customHeight="1" x14ac:dyDescent="0.35">
      <c r="B171" s="286"/>
      <c r="C171" s="266" t="s">
        <v>443</v>
      </c>
      <c r="D171" s="266"/>
      <c r="E171" s="266"/>
      <c r="F171" s="285" t="s">
        <v>435</v>
      </c>
      <c r="G171" s="266"/>
      <c r="H171" s="266" t="s">
        <v>501</v>
      </c>
      <c r="I171" s="266" t="s">
        <v>445</v>
      </c>
      <c r="J171" s="266"/>
      <c r="K171" s="307"/>
    </row>
    <row r="172" spans="2:11" ht="15" customHeight="1" x14ac:dyDescent="0.35">
      <c r="B172" s="286"/>
      <c r="C172" s="266" t="s">
        <v>454</v>
      </c>
      <c r="D172" s="266"/>
      <c r="E172" s="266"/>
      <c r="F172" s="285" t="s">
        <v>441</v>
      </c>
      <c r="G172" s="266"/>
      <c r="H172" s="266" t="s">
        <v>501</v>
      </c>
      <c r="I172" s="266" t="s">
        <v>437</v>
      </c>
      <c r="J172" s="266">
        <v>50</v>
      </c>
      <c r="K172" s="307"/>
    </row>
    <row r="173" spans="2:11" ht="15" customHeight="1" x14ac:dyDescent="0.35">
      <c r="B173" s="286"/>
      <c r="C173" s="266" t="s">
        <v>462</v>
      </c>
      <c r="D173" s="266"/>
      <c r="E173" s="266"/>
      <c r="F173" s="285" t="s">
        <v>441</v>
      </c>
      <c r="G173" s="266"/>
      <c r="H173" s="266" t="s">
        <v>501</v>
      </c>
      <c r="I173" s="266" t="s">
        <v>437</v>
      </c>
      <c r="J173" s="266">
        <v>50</v>
      </c>
      <c r="K173" s="307"/>
    </row>
    <row r="174" spans="2:11" ht="15" customHeight="1" x14ac:dyDescent="0.35">
      <c r="B174" s="286"/>
      <c r="C174" s="266" t="s">
        <v>460</v>
      </c>
      <c r="D174" s="266"/>
      <c r="E174" s="266"/>
      <c r="F174" s="285" t="s">
        <v>441</v>
      </c>
      <c r="G174" s="266"/>
      <c r="H174" s="266" t="s">
        <v>501</v>
      </c>
      <c r="I174" s="266" t="s">
        <v>437</v>
      </c>
      <c r="J174" s="266">
        <v>50</v>
      </c>
      <c r="K174" s="307"/>
    </row>
    <row r="175" spans="2:11" ht="15" customHeight="1" x14ac:dyDescent="0.35">
      <c r="B175" s="286"/>
      <c r="C175" s="266" t="s">
        <v>108</v>
      </c>
      <c r="D175" s="266"/>
      <c r="E175" s="266"/>
      <c r="F175" s="285" t="s">
        <v>435</v>
      </c>
      <c r="G175" s="266"/>
      <c r="H175" s="266" t="s">
        <v>502</v>
      </c>
      <c r="I175" s="266" t="s">
        <v>503</v>
      </c>
      <c r="J175" s="266"/>
      <c r="K175" s="307"/>
    </row>
    <row r="176" spans="2:11" ht="15" customHeight="1" x14ac:dyDescent="0.35">
      <c r="B176" s="286"/>
      <c r="C176" s="266" t="s">
        <v>59</v>
      </c>
      <c r="D176" s="266"/>
      <c r="E176" s="266"/>
      <c r="F176" s="285" t="s">
        <v>435</v>
      </c>
      <c r="G176" s="266"/>
      <c r="H176" s="266" t="s">
        <v>504</v>
      </c>
      <c r="I176" s="266" t="s">
        <v>505</v>
      </c>
      <c r="J176" s="266">
        <v>1</v>
      </c>
      <c r="K176" s="307"/>
    </row>
    <row r="177" spans="2:11" ht="15" customHeight="1" x14ac:dyDescent="0.35">
      <c r="B177" s="286"/>
      <c r="C177" s="266" t="s">
        <v>55</v>
      </c>
      <c r="D177" s="266"/>
      <c r="E177" s="266"/>
      <c r="F177" s="285" t="s">
        <v>435</v>
      </c>
      <c r="G177" s="266"/>
      <c r="H177" s="266" t="s">
        <v>506</v>
      </c>
      <c r="I177" s="266" t="s">
        <v>437</v>
      </c>
      <c r="J177" s="266">
        <v>20</v>
      </c>
      <c r="K177" s="307"/>
    </row>
    <row r="178" spans="2:11" ht="15" customHeight="1" x14ac:dyDescent="0.35">
      <c r="B178" s="286"/>
      <c r="C178" s="266" t="s">
        <v>109</v>
      </c>
      <c r="D178" s="266"/>
      <c r="E178" s="266"/>
      <c r="F178" s="285" t="s">
        <v>435</v>
      </c>
      <c r="G178" s="266"/>
      <c r="H178" s="266" t="s">
        <v>507</v>
      </c>
      <c r="I178" s="266" t="s">
        <v>437</v>
      </c>
      <c r="J178" s="266">
        <v>255</v>
      </c>
      <c r="K178" s="307"/>
    </row>
    <row r="179" spans="2:11" ht="15" customHeight="1" x14ac:dyDescent="0.35">
      <c r="B179" s="286"/>
      <c r="C179" s="266" t="s">
        <v>110</v>
      </c>
      <c r="D179" s="266"/>
      <c r="E179" s="266"/>
      <c r="F179" s="285" t="s">
        <v>435</v>
      </c>
      <c r="G179" s="266"/>
      <c r="H179" s="266" t="s">
        <v>400</v>
      </c>
      <c r="I179" s="266" t="s">
        <v>437</v>
      </c>
      <c r="J179" s="266">
        <v>10</v>
      </c>
      <c r="K179" s="307"/>
    </row>
    <row r="180" spans="2:11" ht="15" customHeight="1" x14ac:dyDescent="0.35">
      <c r="B180" s="286"/>
      <c r="C180" s="266" t="s">
        <v>111</v>
      </c>
      <c r="D180" s="266"/>
      <c r="E180" s="266"/>
      <c r="F180" s="285" t="s">
        <v>435</v>
      </c>
      <c r="G180" s="266"/>
      <c r="H180" s="266" t="s">
        <v>508</v>
      </c>
      <c r="I180" s="266" t="s">
        <v>469</v>
      </c>
      <c r="J180" s="266"/>
      <c r="K180" s="307"/>
    </row>
    <row r="181" spans="2:11" ht="15" customHeight="1" x14ac:dyDescent="0.35">
      <c r="B181" s="286"/>
      <c r="C181" s="266" t="s">
        <v>509</v>
      </c>
      <c r="D181" s="266"/>
      <c r="E181" s="266"/>
      <c r="F181" s="285" t="s">
        <v>435</v>
      </c>
      <c r="G181" s="266"/>
      <c r="H181" s="266" t="s">
        <v>510</v>
      </c>
      <c r="I181" s="266" t="s">
        <v>469</v>
      </c>
      <c r="J181" s="266"/>
      <c r="K181" s="307"/>
    </row>
    <row r="182" spans="2:11" ht="15" customHeight="1" x14ac:dyDescent="0.35">
      <c r="B182" s="286"/>
      <c r="C182" s="266" t="s">
        <v>498</v>
      </c>
      <c r="D182" s="266"/>
      <c r="E182" s="266"/>
      <c r="F182" s="285" t="s">
        <v>435</v>
      </c>
      <c r="G182" s="266"/>
      <c r="H182" s="266" t="s">
        <v>511</v>
      </c>
      <c r="I182" s="266" t="s">
        <v>469</v>
      </c>
      <c r="J182" s="266"/>
      <c r="K182" s="307"/>
    </row>
    <row r="183" spans="2:11" ht="15" customHeight="1" x14ac:dyDescent="0.35">
      <c r="B183" s="286"/>
      <c r="C183" s="266" t="s">
        <v>113</v>
      </c>
      <c r="D183" s="266"/>
      <c r="E183" s="266"/>
      <c r="F183" s="285" t="s">
        <v>441</v>
      </c>
      <c r="G183" s="266"/>
      <c r="H183" s="266" t="s">
        <v>512</v>
      </c>
      <c r="I183" s="266" t="s">
        <v>437</v>
      </c>
      <c r="J183" s="266">
        <v>50</v>
      </c>
      <c r="K183" s="307"/>
    </row>
    <row r="184" spans="2:11" ht="15" customHeight="1" x14ac:dyDescent="0.35">
      <c r="B184" s="286"/>
      <c r="C184" s="266" t="s">
        <v>513</v>
      </c>
      <c r="D184" s="266"/>
      <c r="E184" s="266"/>
      <c r="F184" s="285" t="s">
        <v>441</v>
      </c>
      <c r="G184" s="266"/>
      <c r="H184" s="266" t="s">
        <v>514</v>
      </c>
      <c r="I184" s="266" t="s">
        <v>515</v>
      </c>
      <c r="J184" s="266"/>
      <c r="K184" s="307"/>
    </row>
    <row r="185" spans="2:11" ht="15" customHeight="1" x14ac:dyDescent="0.35">
      <c r="B185" s="286"/>
      <c r="C185" s="266" t="s">
        <v>516</v>
      </c>
      <c r="D185" s="266"/>
      <c r="E185" s="266"/>
      <c r="F185" s="285" t="s">
        <v>441</v>
      </c>
      <c r="G185" s="266"/>
      <c r="H185" s="266" t="s">
        <v>517</v>
      </c>
      <c r="I185" s="266" t="s">
        <v>515</v>
      </c>
      <c r="J185" s="266"/>
      <c r="K185" s="307"/>
    </row>
    <row r="186" spans="2:11" ht="15" customHeight="1" x14ac:dyDescent="0.35">
      <c r="B186" s="286"/>
      <c r="C186" s="266" t="s">
        <v>518</v>
      </c>
      <c r="D186" s="266"/>
      <c r="E186" s="266"/>
      <c r="F186" s="285" t="s">
        <v>441</v>
      </c>
      <c r="G186" s="266"/>
      <c r="H186" s="266" t="s">
        <v>519</v>
      </c>
      <c r="I186" s="266" t="s">
        <v>515</v>
      </c>
      <c r="J186" s="266"/>
      <c r="K186" s="307"/>
    </row>
    <row r="187" spans="2:11" ht="15" customHeight="1" x14ac:dyDescent="0.35">
      <c r="B187" s="286"/>
      <c r="C187" s="319" t="s">
        <v>520</v>
      </c>
      <c r="D187" s="266"/>
      <c r="E187" s="266"/>
      <c r="F187" s="285" t="s">
        <v>441</v>
      </c>
      <c r="G187" s="266"/>
      <c r="H187" s="266" t="s">
        <v>521</v>
      </c>
      <c r="I187" s="266" t="s">
        <v>522</v>
      </c>
      <c r="J187" s="320" t="s">
        <v>523</v>
      </c>
      <c r="K187" s="307"/>
    </row>
    <row r="188" spans="2:11" ht="15" customHeight="1" x14ac:dyDescent="0.35">
      <c r="B188" s="286"/>
      <c r="C188" s="271" t="s">
        <v>44</v>
      </c>
      <c r="D188" s="266"/>
      <c r="E188" s="266"/>
      <c r="F188" s="285" t="s">
        <v>435</v>
      </c>
      <c r="G188" s="266"/>
      <c r="H188" s="263" t="s">
        <v>524</v>
      </c>
      <c r="I188" s="266" t="s">
        <v>525</v>
      </c>
      <c r="J188" s="266"/>
      <c r="K188" s="307"/>
    </row>
    <row r="189" spans="2:11" ht="15" customHeight="1" x14ac:dyDescent="0.35">
      <c r="B189" s="286"/>
      <c r="C189" s="271" t="s">
        <v>526</v>
      </c>
      <c r="D189" s="266"/>
      <c r="E189" s="266"/>
      <c r="F189" s="285" t="s">
        <v>435</v>
      </c>
      <c r="G189" s="266"/>
      <c r="H189" s="266" t="s">
        <v>527</v>
      </c>
      <c r="I189" s="266" t="s">
        <v>469</v>
      </c>
      <c r="J189" s="266"/>
      <c r="K189" s="307"/>
    </row>
    <row r="190" spans="2:11" ht="15" customHeight="1" x14ac:dyDescent="0.35">
      <c r="B190" s="286"/>
      <c r="C190" s="271" t="s">
        <v>528</v>
      </c>
      <c r="D190" s="266"/>
      <c r="E190" s="266"/>
      <c r="F190" s="285" t="s">
        <v>435</v>
      </c>
      <c r="G190" s="266"/>
      <c r="H190" s="266" t="s">
        <v>529</v>
      </c>
      <c r="I190" s="266" t="s">
        <v>469</v>
      </c>
      <c r="J190" s="266"/>
      <c r="K190" s="307"/>
    </row>
    <row r="191" spans="2:11" ht="15" customHeight="1" x14ac:dyDescent="0.35">
      <c r="B191" s="286"/>
      <c r="C191" s="271" t="s">
        <v>530</v>
      </c>
      <c r="D191" s="266"/>
      <c r="E191" s="266"/>
      <c r="F191" s="285" t="s">
        <v>441</v>
      </c>
      <c r="G191" s="266"/>
      <c r="H191" s="266" t="s">
        <v>531</v>
      </c>
      <c r="I191" s="266" t="s">
        <v>469</v>
      </c>
      <c r="J191" s="266"/>
      <c r="K191" s="307"/>
    </row>
    <row r="192" spans="2:11" ht="15" customHeight="1" x14ac:dyDescent="0.35">
      <c r="B192" s="313"/>
      <c r="C192" s="321"/>
      <c r="D192" s="295"/>
      <c r="E192" s="295"/>
      <c r="F192" s="295"/>
      <c r="G192" s="295"/>
      <c r="H192" s="295"/>
      <c r="I192" s="295"/>
      <c r="J192" s="295"/>
      <c r="K192" s="314"/>
    </row>
    <row r="193" spans="2:11" ht="18.75" customHeight="1" x14ac:dyDescent="0.35">
      <c r="B193" s="263"/>
      <c r="C193" s="266"/>
      <c r="D193" s="266"/>
      <c r="E193" s="266"/>
      <c r="F193" s="285"/>
      <c r="G193" s="266"/>
      <c r="H193" s="266"/>
      <c r="I193" s="266"/>
      <c r="J193" s="266"/>
      <c r="K193" s="263"/>
    </row>
    <row r="194" spans="2:11" ht="18.75" customHeight="1" x14ac:dyDescent="0.35">
      <c r="B194" s="263"/>
      <c r="C194" s="266"/>
      <c r="D194" s="266"/>
      <c r="E194" s="266"/>
      <c r="F194" s="285"/>
      <c r="G194" s="266"/>
      <c r="H194" s="266"/>
      <c r="I194" s="266"/>
      <c r="J194" s="266"/>
      <c r="K194" s="263"/>
    </row>
    <row r="195" spans="2:11" ht="18.75" customHeight="1" x14ac:dyDescent="0.35">
      <c r="B195" s="272"/>
      <c r="C195" s="272"/>
      <c r="D195" s="272"/>
      <c r="E195" s="272"/>
      <c r="F195" s="272"/>
      <c r="G195" s="272"/>
      <c r="H195" s="272"/>
      <c r="I195" s="272"/>
      <c r="J195" s="272"/>
      <c r="K195" s="272"/>
    </row>
    <row r="196" spans="2:11" x14ac:dyDescent="0.35">
      <c r="B196" s="253"/>
      <c r="C196" s="254"/>
      <c r="D196" s="254"/>
      <c r="E196" s="254"/>
      <c r="F196" s="254"/>
      <c r="G196" s="254"/>
      <c r="H196" s="254"/>
      <c r="I196" s="254"/>
      <c r="J196" s="254"/>
      <c r="K196" s="255"/>
    </row>
    <row r="197" spans="2:11" ht="20.5" x14ac:dyDescent="0.35">
      <c r="B197" s="256"/>
      <c r="C197" s="381" t="s">
        <v>532</v>
      </c>
      <c r="D197" s="381"/>
      <c r="E197" s="381"/>
      <c r="F197" s="381"/>
      <c r="G197" s="381"/>
      <c r="H197" s="381"/>
      <c r="I197" s="381"/>
      <c r="J197" s="381"/>
      <c r="K197" s="257"/>
    </row>
    <row r="198" spans="2:11" ht="25.5" customHeight="1" x14ac:dyDescent="0.35">
      <c r="B198" s="256"/>
      <c r="C198" s="322" t="s">
        <v>533</v>
      </c>
      <c r="D198" s="322"/>
      <c r="E198" s="322"/>
      <c r="F198" s="322" t="s">
        <v>534</v>
      </c>
      <c r="G198" s="323"/>
      <c r="H198" s="382" t="s">
        <v>535</v>
      </c>
      <c r="I198" s="382"/>
      <c r="J198" s="382"/>
      <c r="K198" s="257"/>
    </row>
    <row r="199" spans="2:11" ht="5.25" customHeight="1" x14ac:dyDescent="0.35">
      <c r="B199" s="286"/>
      <c r="C199" s="283"/>
      <c r="D199" s="283"/>
      <c r="E199" s="283"/>
      <c r="F199" s="283"/>
      <c r="G199" s="266"/>
      <c r="H199" s="283"/>
      <c r="I199" s="283"/>
      <c r="J199" s="283"/>
      <c r="K199" s="307"/>
    </row>
    <row r="200" spans="2:11" ht="15" customHeight="1" x14ac:dyDescent="0.35">
      <c r="B200" s="286"/>
      <c r="C200" s="266" t="s">
        <v>525</v>
      </c>
      <c r="D200" s="266"/>
      <c r="E200" s="266"/>
      <c r="F200" s="285" t="s">
        <v>45</v>
      </c>
      <c r="G200" s="266"/>
      <c r="H200" s="380" t="s">
        <v>536</v>
      </c>
      <c r="I200" s="380"/>
      <c r="J200" s="380"/>
      <c r="K200" s="307"/>
    </row>
    <row r="201" spans="2:11" ht="15" customHeight="1" x14ac:dyDescent="0.35">
      <c r="B201" s="286"/>
      <c r="C201" s="292"/>
      <c r="D201" s="266"/>
      <c r="E201" s="266"/>
      <c r="F201" s="285" t="s">
        <v>46</v>
      </c>
      <c r="G201" s="266"/>
      <c r="H201" s="380" t="s">
        <v>537</v>
      </c>
      <c r="I201" s="380"/>
      <c r="J201" s="380"/>
      <c r="K201" s="307"/>
    </row>
    <row r="202" spans="2:11" ht="15" customHeight="1" x14ac:dyDescent="0.35">
      <c r="B202" s="286"/>
      <c r="C202" s="292"/>
      <c r="D202" s="266"/>
      <c r="E202" s="266"/>
      <c r="F202" s="285" t="s">
        <v>49</v>
      </c>
      <c r="G202" s="266"/>
      <c r="H202" s="380" t="s">
        <v>538</v>
      </c>
      <c r="I202" s="380"/>
      <c r="J202" s="380"/>
      <c r="K202" s="307"/>
    </row>
    <row r="203" spans="2:11" ht="15" customHeight="1" x14ac:dyDescent="0.35">
      <c r="B203" s="286"/>
      <c r="C203" s="266"/>
      <c r="D203" s="266"/>
      <c r="E203" s="266"/>
      <c r="F203" s="285" t="s">
        <v>47</v>
      </c>
      <c r="G203" s="266"/>
      <c r="H203" s="380" t="s">
        <v>539</v>
      </c>
      <c r="I203" s="380"/>
      <c r="J203" s="380"/>
      <c r="K203" s="307"/>
    </row>
    <row r="204" spans="2:11" ht="15" customHeight="1" x14ac:dyDescent="0.35">
      <c r="B204" s="286"/>
      <c r="C204" s="266"/>
      <c r="D204" s="266"/>
      <c r="E204" s="266"/>
      <c r="F204" s="285" t="s">
        <v>48</v>
      </c>
      <c r="G204" s="266"/>
      <c r="H204" s="380" t="s">
        <v>540</v>
      </c>
      <c r="I204" s="380"/>
      <c r="J204" s="380"/>
      <c r="K204" s="307"/>
    </row>
    <row r="205" spans="2:11" ht="15" customHeight="1" x14ac:dyDescent="0.35">
      <c r="B205" s="286"/>
      <c r="C205" s="266"/>
      <c r="D205" s="266"/>
      <c r="E205" s="266"/>
      <c r="F205" s="285"/>
      <c r="G205" s="266"/>
      <c r="H205" s="266"/>
      <c r="I205" s="266"/>
      <c r="J205" s="266"/>
      <c r="K205" s="307"/>
    </row>
    <row r="206" spans="2:11" ht="15" customHeight="1" x14ac:dyDescent="0.35">
      <c r="B206" s="286"/>
      <c r="C206" s="266" t="s">
        <v>481</v>
      </c>
      <c r="D206" s="266"/>
      <c r="E206" s="266"/>
      <c r="F206" s="285" t="s">
        <v>78</v>
      </c>
      <c r="G206" s="266"/>
      <c r="H206" s="380" t="s">
        <v>541</v>
      </c>
      <c r="I206" s="380"/>
      <c r="J206" s="380"/>
      <c r="K206" s="307"/>
    </row>
    <row r="207" spans="2:11" ht="15" customHeight="1" x14ac:dyDescent="0.35">
      <c r="B207" s="286"/>
      <c r="C207" s="292"/>
      <c r="D207" s="266"/>
      <c r="E207" s="266"/>
      <c r="F207" s="285" t="s">
        <v>379</v>
      </c>
      <c r="G207" s="266"/>
      <c r="H207" s="380" t="s">
        <v>380</v>
      </c>
      <c r="I207" s="380"/>
      <c r="J207" s="380"/>
      <c r="K207" s="307"/>
    </row>
    <row r="208" spans="2:11" ht="15" customHeight="1" x14ac:dyDescent="0.35">
      <c r="B208" s="286"/>
      <c r="C208" s="266"/>
      <c r="D208" s="266"/>
      <c r="E208" s="266"/>
      <c r="F208" s="285" t="s">
        <v>377</v>
      </c>
      <c r="G208" s="266"/>
      <c r="H208" s="380" t="s">
        <v>542</v>
      </c>
      <c r="I208" s="380"/>
      <c r="J208" s="380"/>
      <c r="K208" s="307"/>
    </row>
    <row r="209" spans="2:11" ht="15" customHeight="1" x14ac:dyDescent="0.35">
      <c r="B209" s="324"/>
      <c r="C209" s="292"/>
      <c r="D209" s="292"/>
      <c r="E209" s="292"/>
      <c r="F209" s="285" t="s">
        <v>381</v>
      </c>
      <c r="G209" s="271"/>
      <c r="H209" s="379" t="s">
        <v>382</v>
      </c>
      <c r="I209" s="379"/>
      <c r="J209" s="379"/>
      <c r="K209" s="325"/>
    </row>
    <row r="210" spans="2:11" ht="15" customHeight="1" x14ac:dyDescent="0.35">
      <c r="B210" s="324"/>
      <c r="C210" s="292"/>
      <c r="D210" s="292"/>
      <c r="E210" s="292"/>
      <c r="F210" s="285" t="s">
        <v>383</v>
      </c>
      <c r="G210" s="271"/>
      <c r="H210" s="379" t="s">
        <v>543</v>
      </c>
      <c r="I210" s="379"/>
      <c r="J210" s="379"/>
      <c r="K210" s="325"/>
    </row>
    <row r="211" spans="2:11" ht="15" customHeight="1" x14ac:dyDescent="0.35">
      <c r="B211" s="324"/>
      <c r="C211" s="292"/>
      <c r="D211" s="292"/>
      <c r="E211" s="292"/>
      <c r="F211" s="326"/>
      <c r="G211" s="271"/>
      <c r="H211" s="327"/>
      <c r="I211" s="327"/>
      <c r="J211" s="327"/>
      <c r="K211" s="325"/>
    </row>
    <row r="212" spans="2:11" ht="15" customHeight="1" x14ac:dyDescent="0.35">
      <c r="B212" s="324"/>
      <c r="C212" s="266" t="s">
        <v>505</v>
      </c>
      <c r="D212" s="292"/>
      <c r="E212" s="292"/>
      <c r="F212" s="285">
        <v>1</v>
      </c>
      <c r="G212" s="271"/>
      <c r="H212" s="379" t="s">
        <v>544</v>
      </c>
      <c r="I212" s="379"/>
      <c r="J212" s="379"/>
      <c r="K212" s="325"/>
    </row>
    <row r="213" spans="2:11" ht="15" customHeight="1" x14ac:dyDescent="0.35">
      <c r="B213" s="324"/>
      <c r="C213" s="292"/>
      <c r="D213" s="292"/>
      <c r="E213" s="292"/>
      <c r="F213" s="285">
        <v>2</v>
      </c>
      <c r="G213" s="271"/>
      <c r="H213" s="379" t="s">
        <v>545</v>
      </c>
      <c r="I213" s="379"/>
      <c r="J213" s="379"/>
      <c r="K213" s="325"/>
    </row>
    <row r="214" spans="2:11" ht="15" customHeight="1" x14ac:dyDescent="0.35">
      <c r="B214" s="324"/>
      <c r="C214" s="292"/>
      <c r="D214" s="292"/>
      <c r="E214" s="292"/>
      <c r="F214" s="285">
        <v>3</v>
      </c>
      <c r="G214" s="271"/>
      <c r="H214" s="379" t="s">
        <v>546</v>
      </c>
      <c r="I214" s="379"/>
      <c r="J214" s="379"/>
      <c r="K214" s="325"/>
    </row>
    <row r="215" spans="2:11" ht="15" customHeight="1" x14ac:dyDescent="0.35">
      <c r="B215" s="324"/>
      <c r="C215" s="292"/>
      <c r="D215" s="292"/>
      <c r="E215" s="292"/>
      <c r="F215" s="285">
        <v>4</v>
      </c>
      <c r="G215" s="271"/>
      <c r="H215" s="379" t="s">
        <v>547</v>
      </c>
      <c r="I215" s="379"/>
      <c r="J215" s="379"/>
      <c r="K215" s="325"/>
    </row>
    <row r="216" spans="2:11" ht="12.75" customHeight="1" x14ac:dyDescent="0.35">
      <c r="B216" s="328"/>
      <c r="C216" s="329"/>
      <c r="D216" s="329"/>
      <c r="E216" s="329"/>
      <c r="F216" s="329"/>
      <c r="G216" s="329"/>
      <c r="H216" s="329"/>
      <c r="I216" s="329"/>
      <c r="J216" s="329"/>
      <c r="K216" s="330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H210:J210"/>
    <mergeCell ref="H212:J212"/>
    <mergeCell ref="H213:J213"/>
    <mergeCell ref="H214:J214"/>
    <mergeCell ref="H215:J215"/>
  </mergeCell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1309-2B - 1 - soupis prací</vt:lpstr>
      <vt:lpstr>Pokyny pro vyplnění</vt:lpstr>
      <vt:lpstr>'1309-2B - 1 - soupis prací'!Názvy_tisku</vt:lpstr>
      <vt:lpstr>'Rekapitulace stavby'!Názvy_tisku</vt:lpstr>
      <vt:lpstr>'1309-2B - 1 - soupis prací'!Oblast_tisku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Omastová</dc:creator>
  <cp:lastModifiedBy>mirka</cp:lastModifiedBy>
  <dcterms:created xsi:type="dcterms:W3CDTF">2019-06-14T07:42:37Z</dcterms:created>
  <dcterms:modified xsi:type="dcterms:W3CDTF">2021-01-28T09:53:28Z</dcterms:modified>
</cp:coreProperties>
</file>